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6140" windowHeight="8670"/>
  </bookViews>
  <sheets>
    <sheet name="Rate Comparison-Base Period" sheetId="8" r:id="rId1"/>
    <sheet name="Rate Comparison-Opt Period 1" sheetId="9" r:id="rId2"/>
    <sheet name="Rate Comparison-Opt Period 2" sheetId="10" r:id="rId3"/>
    <sheet name="T&amp;M1" sheetId="11" r:id="rId4"/>
    <sheet name="T&amp;M2" sheetId="12" r:id="rId5"/>
    <sheet name="T&amp;M3" sheetId="13" r:id="rId6"/>
    <sheet name="Sheet1" sheetId="1" r:id="rId7"/>
    <sheet name="Sheet2" sheetId="2" r:id="rId8"/>
    <sheet name="Sheet3" sheetId="3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'T&amp;M1'!$AM$29:$AN$29</definedName>
    <definedName name="_xlnm._FilterDatabase" localSheetId="4" hidden="1">'T&amp;M2'!$AM$29:$AN$29</definedName>
    <definedName name="_xlnm._FilterDatabase" localSheetId="5" hidden="1">'T&amp;M3'!$AM$29:$AN$29</definedName>
    <definedName name="DL">[1]InputSheet!$B$173:$G$1052</definedName>
    <definedName name="Fee">'[3]Phase-In RateBuildUp'!#REF!</definedName>
    <definedName name="_Fee2">'[3]Base RateBuildUp'!#REF!</definedName>
    <definedName name="_Fee3">'[3]Opt 1 RateBuildUp'!#REF!</definedName>
    <definedName name="_Fee4">'[3]Opt 2 RateBuildUp'!#REF!</definedName>
    <definedName name="IndDesc">[3]InputSheet!$B$23:$B$30</definedName>
    <definedName name="Indirects">[1]Indirects!$AL$7:$AN$1071</definedName>
    <definedName name="IndYrs">[3]InputSheet!$C$21:$K$21</definedName>
    <definedName name="Input_Sheet">[4]InputSheet!$A$11:$J$170</definedName>
    <definedName name="POP">[3]InputSheet!$B$11:$D$16</definedName>
    <definedName name="_xlnm.Print_Area" localSheetId="0">'Rate Comparison-Base Period'!$A$2:$K$87</definedName>
    <definedName name="_xlnm.Print_Area" localSheetId="1">'Rate Comparison-Opt Period 1'!$A$2:$K$87</definedName>
    <definedName name="_xlnm.Print_Area" localSheetId="2">'Rate Comparison-Opt Period 2'!$A$2:$K$87</definedName>
    <definedName name="_xlnm.Print_Area" localSheetId="3">'T&amp;M1'!$B$1:$V$127</definedName>
    <definedName name="_xlnm.Print_Area" localSheetId="4">'T&amp;M2'!$B$1:$V$127</definedName>
    <definedName name="_xlnm.Print_Area" localSheetId="5">'T&amp;M3'!$B$1:$V$127</definedName>
    <definedName name="_xlnm.Print_Area">#REF!</definedName>
    <definedName name="_xlnm.Print_Titles" localSheetId="0">'Rate Comparison-Base Period'!$2:$5</definedName>
    <definedName name="_xlnm.Print_Titles" localSheetId="1">'Rate Comparison-Opt Period 1'!$2:$5</definedName>
    <definedName name="_xlnm.Print_Titles" localSheetId="2">'Rate Comparison-Opt Period 2'!$2:$5</definedName>
    <definedName name="_xlnm.Print_Titles" localSheetId="3">'T&amp;M1'!$A:$I,'T&amp;M1'!$1:$30</definedName>
    <definedName name="_xlnm.Print_Titles" localSheetId="4">'T&amp;M2'!$A:$I,'T&amp;M2'!$1:$30</definedName>
    <definedName name="_xlnm.Print_Titles" localSheetId="5">'T&amp;M3'!$A:$I,'T&amp;M3'!$1:$30</definedName>
    <definedName name="RATEBOOK">#REF!</definedName>
    <definedName name="Z_81186096_D7BA_4F5C_9DAA_F5D1FADD2876_.wvu.Cols" localSheetId="3" hidden="1">'T&amp;M1'!$G:$H,'T&amp;M1'!$N:$N,'T&amp;M1'!#REF!,'T&amp;M1'!$W:$W</definedName>
    <definedName name="Z_81186096_D7BA_4F5C_9DAA_F5D1FADD2876_.wvu.Cols" localSheetId="4" hidden="1">'T&amp;M2'!$G:$H,'T&amp;M2'!$N:$N,'T&amp;M2'!#REF!,'T&amp;M2'!$W:$W</definedName>
    <definedName name="Z_81186096_D7BA_4F5C_9DAA_F5D1FADD2876_.wvu.Cols" localSheetId="5" hidden="1">'T&amp;M3'!$G:$H,'T&amp;M3'!$N:$N,'T&amp;M3'!#REF!,'T&amp;M3'!$W:$W</definedName>
    <definedName name="Z_81186096_D7BA_4F5C_9DAA_F5D1FADD2876_.wvu.PrintArea" localSheetId="3" hidden="1">'T&amp;M1'!$A$1:$W$153</definedName>
    <definedName name="Z_81186096_D7BA_4F5C_9DAA_F5D1FADD2876_.wvu.PrintArea" localSheetId="4" hidden="1">'T&amp;M2'!$A$1:$W$153</definedName>
    <definedName name="Z_81186096_D7BA_4F5C_9DAA_F5D1FADD2876_.wvu.PrintArea" localSheetId="5" hidden="1">'T&amp;M3'!$A$1:$W$153</definedName>
    <definedName name="Z_81186096_D7BA_4F5C_9DAA_F5D1FADD2876_.wvu.PrintTitles" localSheetId="3" hidden="1">'T&amp;M1'!$1:$31</definedName>
    <definedName name="Z_81186096_D7BA_4F5C_9DAA_F5D1FADD2876_.wvu.PrintTitles" localSheetId="4" hidden="1">'T&amp;M2'!$1:$31</definedName>
    <definedName name="Z_81186096_D7BA_4F5C_9DAA_F5D1FADD2876_.wvu.PrintTitles" localSheetId="5" hidden="1">'T&amp;M3'!$1:$31</definedName>
  </definedNames>
  <calcPr calcId="125725" fullCalcOnLoad="1"/>
</workbook>
</file>

<file path=xl/calcChain.xml><?xml version="1.0" encoding="utf-8"?>
<calcChain xmlns="http://schemas.openxmlformats.org/spreadsheetml/2006/main">
  <c r="C3" i="8"/>
  <c r="G21" i="11"/>
  <c r="Q7"/>
  <c r="B7" i="8"/>
  <c r="K6" i="11"/>
  <c r="K54" s="1"/>
  <c r="G10"/>
  <c r="K33"/>
  <c r="P33" s="1"/>
  <c r="AC33" s="1"/>
  <c r="L6"/>
  <c r="M6"/>
  <c r="N6"/>
  <c r="Q6"/>
  <c r="S6"/>
  <c r="B8" i="8"/>
  <c r="B9"/>
  <c r="K35" i="11"/>
  <c r="B10" i="8"/>
  <c r="K36" i="11"/>
  <c r="B11" i="8"/>
  <c r="K37" i="11"/>
  <c r="B12" i="8"/>
  <c r="K38" i="11"/>
  <c r="B13" i="8"/>
  <c r="K39" i="11"/>
  <c r="B14" i="8"/>
  <c r="K40" i="11"/>
  <c r="B15" i="8"/>
  <c r="K41" i="11"/>
  <c r="B16" i="8"/>
  <c r="K42" i="11"/>
  <c r="B17" i="8"/>
  <c r="K43" i="11"/>
  <c r="B18" i="8"/>
  <c r="K44" i="11"/>
  <c r="B19" i="8"/>
  <c r="K45" i="11"/>
  <c r="B20" i="8"/>
  <c r="K46" i="11"/>
  <c r="B21" i="8"/>
  <c r="K47" i="11"/>
  <c r="B22" i="8"/>
  <c r="K48" i="11"/>
  <c r="B23" i="8"/>
  <c r="K49" i="11"/>
  <c r="B24" i="8"/>
  <c r="K50" i="11"/>
  <c r="B25" i="8"/>
  <c r="K51" i="11"/>
  <c r="B26" i="8"/>
  <c r="K52" i="11"/>
  <c r="B27" i="8"/>
  <c r="K53" i="11"/>
  <c r="A48" i="8"/>
  <c r="O6" i="11"/>
  <c r="P6"/>
  <c r="A49" i="8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C3" i="9"/>
  <c r="G21" i="12"/>
  <c r="Q7"/>
  <c r="B7" i="9"/>
  <c r="K6" i="12"/>
  <c r="K34" s="1"/>
  <c r="Y34" s="1"/>
  <c r="G10"/>
  <c r="K33"/>
  <c r="P33" s="1"/>
  <c r="AC33" s="1"/>
  <c r="L6"/>
  <c r="M6"/>
  <c r="N6"/>
  <c r="Q6"/>
  <c r="S6"/>
  <c r="B8" i="9"/>
  <c r="B9"/>
  <c r="B10"/>
  <c r="B11"/>
  <c r="B12"/>
  <c r="B13"/>
  <c r="B14"/>
  <c r="B15"/>
  <c r="B16"/>
  <c r="B17"/>
  <c r="B18"/>
  <c r="B19"/>
  <c r="K45" i="12"/>
  <c r="Y45" s="1"/>
  <c r="B20" i="9"/>
  <c r="K46" i="12"/>
  <c r="Y46" s="1"/>
  <c r="B21" i="9"/>
  <c r="K47" i="12"/>
  <c r="Y47" s="1"/>
  <c r="B22" i="9"/>
  <c r="K48" i="12"/>
  <c r="P48" s="1"/>
  <c r="AC48" s="1"/>
  <c r="B23" i="9"/>
  <c r="K49" i="12"/>
  <c r="Y49" s="1"/>
  <c r="B24" i="9"/>
  <c r="K50" i="12"/>
  <c r="Y50" s="1"/>
  <c r="B25" i="9"/>
  <c r="K51" i="12"/>
  <c r="Y51" s="1"/>
  <c r="B26" i="9"/>
  <c r="K52" i="12"/>
  <c r="Y52" s="1"/>
  <c r="B27" i="9"/>
  <c r="K53" i="12"/>
  <c r="Y53" s="1"/>
  <c r="B28" i="9"/>
  <c r="K54" i="12"/>
  <c r="P54" s="1"/>
  <c r="AC54" s="1"/>
  <c r="A48" i="9"/>
  <c r="O6" i="12"/>
  <c r="P6"/>
  <c r="A49" i="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C3" i="10"/>
  <c r="G21" i="13"/>
  <c r="Q7"/>
  <c r="B7" i="10"/>
  <c r="K6" i="13"/>
  <c r="K34" s="1"/>
  <c r="Y34" s="1"/>
  <c r="G10"/>
  <c r="K33"/>
  <c r="P33" s="1"/>
  <c r="AC33" s="1"/>
  <c r="L6"/>
  <c r="M6"/>
  <c r="N6"/>
  <c r="Q6"/>
  <c r="S6"/>
  <c r="B8" i="1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K55" i="13"/>
  <c r="P55" s="1"/>
  <c r="AC55" s="1"/>
  <c r="A48" i="10"/>
  <c r="O6" i="13"/>
  <c r="P6"/>
  <c r="A49" i="10"/>
  <c r="A50"/>
  <c r="K76" i="13"/>
  <c r="Y76" s="1"/>
  <c r="A51" i="10"/>
  <c r="A52"/>
  <c r="A53"/>
  <c r="A54"/>
  <c r="A55"/>
  <c r="K81" i="13"/>
  <c r="Y81" s="1"/>
  <c r="A56" i="10"/>
  <c r="K82" i="13"/>
  <c r="Y82" s="1"/>
  <c r="A57" i="10"/>
  <c r="A58"/>
  <c r="A59"/>
  <c r="A60"/>
  <c r="A61"/>
  <c r="A62"/>
  <c r="A63"/>
  <c r="A64"/>
  <c r="A65"/>
  <c r="A66"/>
  <c r="A67"/>
  <c r="A68"/>
  <c r="A69"/>
  <c r="A70"/>
  <c r="K5" i="11"/>
  <c r="L5"/>
  <c r="M5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X10"/>
  <c r="Y10"/>
  <c r="Z10"/>
  <c r="AA10"/>
  <c r="AB10"/>
  <c r="AC10"/>
  <c r="AD10"/>
  <c r="AF10"/>
  <c r="G11"/>
  <c r="H11"/>
  <c r="S11"/>
  <c r="S12" s="1"/>
  <c r="X11"/>
  <c r="Y11"/>
  <c r="Z11"/>
  <c r="AA11"/>
  <c r="AB11"/>
  <c r="AC11"/>
  <c r="AD11"/>
  <c r="AF11"/>
  <c r="G12"/>
  <c r="H12"/>
  <c r="X12"/>
  <c r="Y12"/>
  <c r="Z12"/>
  <c r="AA12"/>
  <c r="AB12"/>
  <c r="AC12"/>
  <c r="AD12"/>
  <c r="H13"/>
  <c r="X13"/>
  <c r="Y13"/>
  <c r="Z13"/>
  <c r="AA13"/>
  <c r="AB13"/>
  <c r="AC13"/>
  <c r="AD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X22"/>
  <c r="Y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K26"/>
  <c r="L26"/>
  <c r="M26"/>
  <c r="Q26"/>
  <c r="S26"/>
  <c r="I30"/>
  <c r="L30"/>
  <c r="M30"/>
  <c r="N30"/>
  <c r="O30"/>
  <c r="P30"/>
  <c r="Q30"/>
  <c r="R30"/>
  <c r="S30"/>
  <c r="Z30"/>
  <c r="AA30"/>
  <c r="AB30"/>
  <c r="AC30"/>
  <c r="AD30"/>
  <c r="AF30"/>
  <c r="G33"/>
  <c r="O33"/>
  <c r="A34"/>
  <c r="G34"/>
  <c r="O34"/>
  <c r="A35"/>
  <c r="G35"/>
  <c r="O35"/>
  <c r="A36"/>
  <c r="G36"/>
  <c r="O36"/>
  <c r="A37"/>
  <c r="G37"/>
  <c r="O37"/>
  <c r="A38"/>
  <c r="G38"/>
  <c r="O38"/>
  <c r="A39"/>
  <c r="G39"/>
  <c r="O39"/>
  <c r="A40"/>
  <c r="G40"/>
  <c r="O40"/>
  <c r="A41"/>
  <c r="G41"/>
  <c r="O41"/>
  <c r="A42"/>
  <c r="G42"/>
  <c r="O42"/>
  <c r="A43"/>
  <c r="G43"/>
  <c r="O43"/>
  <c r="A44"/>
  <c r="G44"/>
  <c r="O44"/>
  <c r="A45"/>
  <c r="G45"/>
  <c r="O45"/>
  <c r="A46"/>
  <c r="G46"/>
  <c r="O46"/>
  <c r="A47"/>
  <c r="G47"/>
  <c r="O47"/>
  <c r="A48"/>
  <c r="G48"/>
  <c r="O48"/>
  <c r="A49"/>
  <c r="G49"/>
  <c r="O49"/>
  <c r="A50"/>
  <c r="G50"/>
  <c r="O50"/>
  <c r="A51"/>
  <c r="G51"/>
  <c r="O51"/>
  <c r="A52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0" s="1"/>
  <c r="A71" s="1"/>
  <c r="A72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1" s="1"/>
  <c r="A112" s="1"/>
  <c r="A113" s="1"/>
  <c r="G52"/>
  <c r="O52"/>
  <c r="G53"/>
  <c r="O53"/>
  <c r="Y53"/>
  <c r="G54"/>
  <c r="O54"/>
  <c r="G55"/>
  <c r="O55"/>
  <c r="G56"/>
  <c r="O56"/>
  <c r="G57"/>
  <c r="O57"/>
  <c r="G58"/>
  <c r="O58"/>
  <c r="G59"/>
  <c r="O59"/>
  <c r="G60"/>
  <c r="O60"/>
  <c r="G61"/>
  <c r="O61"/>
  <c r="G62"/>
  <c r="O62"/>
  <c r="G63"/>
  <c r="O63"/>
  <c r="G64"/>
  <c r="O64"/>
  <c r="G65"/>
  <c r="O65"/>
  <c r="G66"/>
  <c r="O66"/>
  <c r="G67"/>
  <c r="O67"/>
  <c r="G68"/>
  <c r="O68"/>
  <c r="G70"/>
  <c r="O70"/>
  <c r="G71"/>
  <c r="O71"/>
  <c r="G72"/>
  <c r="O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1"/>
  <c r="G112"/>
  <c r="G113"/>
  <c r="AM114"/>
  <c r="AN114"/>
  <c r="AM115"/>
  <c r="AN115"/>
  <c r="U116"/>
  <c r="AM116"/>
  <c r="AM117"/>
  <c r="AN117"/>
  <c r="AM118"/>
  <c r="AN118"/>
  <c r="AM122"/>
  <c r="AN122"/>
  <c r="AM123"/>
  <c r="AN123"/>
  <c r="AM124"/>
  <c r="AM125"/>
  <c r="AN125"/>
  <c r="AM126"/>
  <c r="AN126"/>
  <c r="U127"/>
  <c r="AM127"/>
  <c r="AM128"/>
  <c r="AN128"/>
  <c r="AM129"/>
  <c r="AN129"/>
  <c r="AM130"/>
  <c r="AN130"/>
  <c r="U131"/>
  <c r="Q131" s="1"/>
  <c r="X131"/>
  <c r="AM131"/>
  <c r="U132"/>
  <c r="Q132" s="1"/>
  <c r="V132"/>
  <c r="R132" s="1"/>
  <c r="S132"/>
  <c r="X132"/>
  <c r="Y132"/>
  <c r="Z132"/>
  <c r="AA132"/>
  <c r="AB132"/>
  <c r="AC132"/>
  <c r="AD132"/>
  <c r="AE132"/>
  <c r="AF132"/>
  <c r="AG132"/>
  <c r="AI132"/>
  <c r="AN132"/>
  <c r="U133"/>
  <c r="Q133"/>
  <c r="V133"/>
  <c r="R133" s="1"/>
  <c r="S133"/>
  <c r="X133"/>
  <c r="Y133"/>
  <c r="Z133"/>
  <c r="AA133"/>
  <c r="AB133"/>
  <c r="AC133"/>
  <c r="AD133"/>
  <c r="AE133"/>
  <c r="AF133"/>
  <c r="AG133"/>
  <c r="AI133" s="1"/>
  <c r="AN133"/>
  <c r="U134"/>
  <c r="Q134" s="1"/>
  <c r="V134"/>
  <c r="R134" s="1"/>
  <c r="S134"/>
  <c r="X134"/>
  <c r="Y134"/>
  <c r="Z134"/>
  <c r="AA134"/>
  <c r="AB134"/>
  <c r="AC134"/>
  <c r="AD134"/>
  <c r="AE134"/>
  <c r="AF134"/>
  <c r="AG134"/>
  <c r="AI134"/>
  <c r="AN134"/>
  <c r="U135"/>
  <c r="Q135"/>
  <c r="V135"/>
  <c r="R135" s="1"/>
  <c r="S135"/>
  <c r="X135"/>
  <c r="Y135"/>
  <c r="Z135"/>
  <c r="AA135"/>
  <c r="AB135"/>
  <c r="AC135"/>
  <c r="AD135"/>
  <c r="AE135"/>
  <c r="AF135"/>
  <c r="AG135"/>
  <c r="AI135" s="1"/>
  <c r="AN135"/>
  <c r="U136"/>
  <c r="Q136" s="1"/>
  <c r="V136"/>
  <c r="R136" s="1"/>
  <c r="S136"/>
  <c r="X136"/>
  <c r="Y136"/>
  <c r="Z136"/>
  <c r="AA136"/>
  <c r="AB136"/>
  <c r="AC136"/>
  <c r="AD136"/>
  <c r="AE136"/>
  <c r="AF136"/>
  <c r="AG136"/>
  <c r="AI136"/>
  <c r="AN136"/>
  <c r="U137"/>
  <c r="Q137" s="1"/>
  <c r="V137"/>
  <c r="R137" s="1"/>
  <c r="S137"/>
  <c r="X137"/>
  <c r="Y137"/>
  <c r="Z137"/>
  <c r="AA137"/>
  <c r="AB137"/>
  <c r="AC137"/>
  <c r="AD137"/>
  <c r="AE137"/>
  <c r="AF137"/>
  <c r="AG137"/>
  <c r="AI137" s="1"/>
  <c r="AN137"/>
  <c r="U138"/>
  <c r="Q138" s="1"/>
  <c r="V138"/>
  <c r="R138" s="1"/>
  <c r="S138"/>
  <c r="X138"/>
  <c r="Y138"/>
  <c r="Z138"/>
  <c r="AA138"/>
  <c r="AB138"/>
  <c r="AC138"/>
  <c r="AD138"/>
  <c r="AE138"/>
  <c r="AF138"/>
  <c r="AG138"/>
  <c r="AI138"/>
  <c r="AN138"/>
  <c r="U139"/>
  <c r="Q139"/>
  <c r="V139"/>
  <c r="R139"/>
  <c r="S139"/>
  <c r="T139"/>
  <c r="X139"/>
  <c r="Y139"/>
  <c r="Z139"/>
  <c r="AA139"/>
  <c r="AB139"/>
  <c r="AC139"/>
  <c r="AD139"/>
  <c r="AE139"/>
  <c r="AF139"/>
  <c r="AG139"/>
  <c r="AI139" s="1"/>
  <c r="AM139"/>
  <c r="AN139"/>
  <c r="U140"/>
  <c r="Q140" s="1"/>
  <c r="V140"/>
  <c r="R140" s="1"/>
  <c r="S140"/>
  <c r="X140"/>
  <c r="Y140"/>
  <c r="Z140"/>
  <c r="AA140"/>
  <c r="AB140"/>
  <c r="AC140"/>
  <c r="AD140"/>
  <c r="AE140"/>
  <c r="AF140"/>
  <c r="AG140"/>
  <c r="AI140"/>
  <c r="AN140"/>
  <c r="U141"/>
  <c r="Q141"/>
  <c r="V141"/>
  <c r="R141"/>
  <c r="S141"/>
  <c r="T141"/>
  <c r="X141"/>
  <c r="Y141"/>
  <c r="Z141"/>
  <c r="AA141"/>
  <c r="AB141"/>
  <c r="AC141"/>
  <c r="AD141"/>
  <c r="AE141"/>
  <c r="AF141"/>
  <c r="AG141"/>
  <c r="AI141" s="1"/>
  <c r="AM141"/>
  <c r="AN141"/>
  <c r="U142"/>
  <c r="Q142" s="1"/>
  <c r="V142"/>
  <c r="R142" s="1"/>
  <c r="S142"/>
  <c r="X142"/>
  <c r="Y142"/>
  <c r="Z142"/>
  <c r="AA142"/>
  <c r="AB142"/>
  <c r="AC142"/>
  <c r="AD142"/>
  <c r="AE142"/>
  <c r="AF142"/>
  <c r="AG142"/>
  <c r="AI142"/>
  <c r="AN142"/>
  <c r="U143"/>
  <c r="Q143"/>
  <c r="V143"/>
  <c r="R143"/>
  <c r="S143"/>
  <c r="T143"/>
  <c r="X143"/>
  <c r="Y143"/>
  <c r="Z143"/>
  <c r="AA143"/>
  <c r="AB143"/>
  <c r="AC143"/>
  <c r="AD143"/>
  <c r="AE143"/>
  <c r="AF143"/>
  <c r="AG143"/>
  <c r="AI143" s="1"/>
  <c r="AM143"/>
  <c r="AN143"/>
  <c r="U144"/>
  <c r="Q144" s="1"/>
  <c r="V144"/>
  <c r="R144" s="1"/>
  <c r="S144"/>
  <c r="X144"/>
  <c r="Y144"/>
  <c r="Z144"/>
  <c r="AA144"/>
  <c r="AB144"/>
  <c r="AC144"/>
  <c r="AD144"/>
  <c r="AE144"/>
  <c r="AF144"/>
  <c r="AG144"/>
  <c r="AI144"/>
  <c r="AN144"/>
  <c r="U145"/>
  <c r="Q145"/>
  <c r="V145"/>
  <c r="R145"/>
  <c r="S145"/>
  <c r="T145"/>
  <c r="X145"/>
  <c r="Y145"/>
  <c r="Z145"/>
  <c r="AA145"/>
  <c r="AB145"/>
  <c r="AC145"/>
  <c r="AD145"/>
  <c r="AE145"/>
  <c r="AF145"/>
  <c r="AG145"/>
  <c r="AI145" s="1"/>
  <c r="AM145"/>
  <c r="AN145"/>
  <c r="U146"/>
  <c r="Q146" s="1"/>
  <c r="V146"/>
  <c r="R146" s="1"/>
  <c r="S146"/>
  <c r="X146"/>
  <c r="Y146"/>
  <c r="Z146"/>
  <c r="AA146"/>
  <c r="AB146"/>
  <c r="AC146"/>
  <c r="AD146"/>
  <c r="AE146"/>
  <c r="AF146"/>
  <c r="AG146"/>
  <c r="AI146"/>
  <c r="AN146"/>
  <c r="U147"/>
  <c r="Q147"/>
  <c r="V147"/>
  <c r="R147"/>
  <c r="S147"/>
  <c r="T147"/>
  <c r="X147"/>
  <c r="Y147"/>
  <c r="Z147"/>
  <c r="AA147"/>
  <c r="AB147"/>
  <c r="AC147"/>
  <c r="AD147"/>
  <c r="AE147"/>
  <c r="AF147"/>
  <c r="AG147"/>
  <c r="AI147" s="1"/>
  <c r="AM147"/>
  <c r="AN147"/>
  <c r="U148"/>
  <c r="Q148" s="1"/>
  <c r="V148"/>
  <c r="R148" s="1"/>
  <c r="S148"/>
  <c r="X148"/>
  <c r="Y148"/>
  <c r="Z148"/>
  <c r="AA148"/>
  <c r="AB148"/>
  <c r="AC148"/>
  <c r="AD148"/>
  <c r="AE148"/>
  <c r="AF148"/>
  <c r="AG148"/>
  <c r="AI148"/>
  <c r="AN148"/>
  <c r="U149"/>
  <c r="Q149"/>
  <c r="V149"/>
  <c r="R149"/>
  <c r="S149"/>
  <c r="T149"/>
  <c r="X149"/>
  <c r="Y149"/>
  <c r="Z149"/>
  <c r="AA149"/>
  <c r="AB149"/>
  <c r="AC149"/>
  <c r="AD149"/>
  <c r="AE149"/>
  <c r="AF149"/>
  <c r="AG149"/>
  <c r="AI149" s="1"/>
  <c r="AM149"/>
  <c r="AN149"/>
  <c r="U150"/>
  <c r="Q150" s="1"/>
  <c r="V150"/>
  <c r="R150" s="1"/>
  <c r="S150"/>
  <c r="X150"/>
  <c r="Y150"/>
  <c r="Z150"/>
  <c r="AA150"/>
  <c r="AB150"/>
  <c r="AC150"/>
  <c r="AD150"/>
  <c r="AE150"/>
  <c r="AF150"/>
  <c r="AG150"/>
  <c r="AI150"/>
  <c r="AN150"/>
  <c r="U151"/>
  <c r="Q151"/>
  <c r="V151"/>
  <c r="R151"/>
  <c r="S151"/>
  <c r="T151"/>
  <c r="X151"/>
  <c r="Y151"/>
  <c r="Z151"/>
  <c r="AA151"/>
  <c r="AB151"/>
  <c r="AC151"/>
  <c r="AD151"/>
  <c r="AE151"/>
  <c r="AF151"/>
  <c r="AG151"/>
  <c r="AI151" s="1"/>
  <c r="AM151"/>
  <c r="AN151"/>
  <c r="U152"/>
  <c r="AM152"/>
  <c r="AM153"/>
  <c r="AN153"/>
  <c r="K5" i="12"/>
  <c r="K26" s="1"/>
  <c r="L5"/>
  <c r="M5"/>
  <c r="M26" s="1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S11" s="1"/>
  <c r="X10"/>
  <c r="Y10"/>
  <c r="Z10"/>
  <c r="AA10"/>
  <c r="AB10"/>
  <c r="AC10"/>
  <c r="AD10"/>
  <c r="AF10"/>
  <c r="G11"/>
  <c r="H11"/>
  <c r="X11"/>
  <c r="Y11"/>
  <c r="Z11"/>
  <c r="AA11"/>
  <c r="AB11"/>
  <c r="AC11"/>
  <c r="AD11"/>
  <c r="G12"/>
  <c r="H12"/>
  <c r="X12"/>
  <c r="Y12"/>
  <c r="Z12"/>
  <c r="AA12"/>
  <c r="AB12"/>
  <c r="AC12"/>
  <c r="AD12"/>
  <c r="H13"/>
  <c r="X13"/>
  <c r="Y13"/>
  <c r="Z13"/>
  <c r="AA13"/>
  <c r="AB13"/>
  <c r="AC13"/>
  <c r="AD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Y22" s="1"/>
  <c r="X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L26"/>
  <c r="Q26"/>
  <c r="S26"/>
  <c r="I30"/>
  <c r="L30"/>
  <c r="M30"/>
  <c r="N30"/>
  <c r="O30"/>
  <c r="P30"/>
  <c r="Q30"/>
  <c r="AD30" s="1"/>
  <c r="R30"/>
  <c r="S30"/>
  <c r="Z30"/>
  <c r="AA30"/>
  <c r="AB30"/>
  <c r="AC30"/>
  <c r="AF30"/>
  <c r="G33"/>
  <c r="O33"/>
  <c r="A34"/>
  <c r="O34"/>
  <c r="A35"/>
  <c r="G35" s="1"/>
  <c r="O35"/>
  <c r="A36"/>
  <c r="G36" s="1"/>
  <c r="O36"/>
  <c r="A37"/>
  <c r="G37" s="1"/>
  <c r="O37"/>
  <c r="A38"/>
  <c r="G38" s="1"/>
  <c r="O38"/>
  <c r="A39"/>
  <c r="G39" s="1"/>
  <c r="O39"/>
  <c r="A40"/>
  <c r="G40" s="1"/>
  <c r="O40"/>
  <c r="A41"/>
  <c r="G41" s="1"/>
  <c r="O41"/>
  <c r="A42"/>
  <c r="G42" s="1"/>
  <c r="O42"/>
  <c r="A43"/>
  <c r="G43" s="1"/>
  <c r="O43"/>
  <c r="A44"/>
  <c r="G44" s="1"/>
  <c r="O44"/>
  <c r="A45"/>
  <c r="G45" s="1"/>
  <c r="O45"/>
  <c r="A46"/>
  <c r="G46" s="1"/>
  <c r="O46"/>
  <c r="A47"/>
  <c r="G47" s="1"/>
  <c r="O47"/>
  <c r="A48"/>
  <c r="G48" s="1"/>
  <c r="O48"/>
  <c r="A49"/>
  <c r="G49" s="1"/>
  <c r="O49"/>
  <c r="A50"/>
  <c r="G50" s="1"/>
  <c r="O50"/>
  <c r="A51"/>
  <c r="G51" s="1"/>
  <c r="O51"/>
  <c r="A52"/>
  <c r="G52" s="1"/>
  <c r="O52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0" s="1"/>
  <c r="A71" s="1"/>
  <c r="A72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1" s="1"/>
  <c r="A112" s="1"/>
  <c r="A113" s="1"/>
  <c r="O53"/>
  <c r="G54"/>
  <c r="O54"/>
  <c r="O55"/>
  <c r="G56"/>
  <c r="O56"/>
  <c r="O57"/>
  <c r="G58"/>
  <c r="O58"/>
  <c r="O59"/>
  <c r="G60"/>
  <c r="O60"/>
  <c r="O61"/>
  <c r="G62"/>
  <c r="O62"/>
  <c r="O63"/>
  <c r="G64"/>
  <c r="O64"/>
  <c r="O65"/>
  <c r="G66"/>
  <c r="O66"/>
  <c r="O67"/>
  <c r="G68"/>
  <c r="O68"/>
  <c r="O70"/>
  <c r="G71"/>
  <c r="O71"/>
  <c r="O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1"/>
  <c r="G112"/>
  <c r="G113"/>
  <c r="AM114"/>
  <c r="AN114"/>
  <c r="AM115"/>
  <c r="AN115"/>
  <c r="U116"/>
  <c r="AM116"/>
  <c r="AM117"/>
  <c r="AN117"/>
  <c r="AM118"/>
  <c r="AN118"/>
  <c r="AM122"/>
  <c r="AN122"/>
  <c r="AM123"/>
  <c r="AN123"/>
  <c r="AM124"/>
  <c r="AM125"/>
  <c r="AN125"/>
  <c r="AM126"/>
  <c r="AN126"/>
  <c r="U127"/>
  <c r="AM127"/>
  <c r="AM128"/>
  <c r="AN128"/>
  <c r="AM129"/>
  <c r="AN129"/>
  <c r="AM130"/>
  <c r="AN130"/>
  <c r="U131"/>
  <c r="Q131"/>
  <c r="X131"/>
  <c r="AM131"/>
  <c r="U132"/>
  <c r="Q132" s="1"/>
  <c r="V132"/>
  <c r="R132" s="1"/>
  <c r="S132"/>
  <c r="X132"/>
  <c r="Y132"/>
  <c r="Z132"/>
  <c r="AA132"/>
  <c r="AB132"/>
  <c r="AC132"/>
  <c r="AD132"/>
  <c r="AE132"/>
  <c r="AF132"/>
  <c r="AG132"/>
  <c r="AI132"/>
  <c r="AN132"/>
  <c r="U133"/>
  <c r="Q133"/>
  <c r="V133"/>
  <c r="R133"/>
  <c r="S133"/>
  <c r="T133"/>
  <c r="X133"/>
  <c r="Y133"/>
  <c r="Z133"/>
  <c r="AA133"/>
  <c r="AB133"/>
  <c r="AC133"/>
  <c r="AD133"/>
  <c r="AE133"/>
  <c r="AF133"/>
  <c r="AG133"/>
  <c r="AI133" s="1"/>
  <c r="AM133"/>
  <c r="AN133"/>
  <c r="U134"/>
  <c r="Q134" s="1"/>
  <c r="V134"/>
  <c r="R134" s="1"/>
  <c r="S134"/>
  <c r="X134"/>
  <c r="Y134"/>
  <c r="Z134"/>
  <c r="AA134"/>
  <c r="AB134"/>
  <c r="AC134"/>
  <c r="AD134"/>
  <c r="AE134"/>
  <c r="AF134"/>
  <c r="AG134"/>
  <c r="AI134"/>
  <c r="AN134"/>
  <c r="U135"/>
  <c r="Q135"/>
  <c r="V135"/>
  <c r="R135"/>
  <c r="S135"/>
  <c r="T135"/>
  <c r="X135"/>
  <c r="Y135"/>
  <c r="Z135"/>
  <c r="AA135"/>
  <c r="AB135"/>
  <c r="AC135"/>
  <c r="AD135"/>
  <c r="AE135"/>
  <c r="AF135"/>
  <c r="AG135"/>
  <c r="AI135" s="1"/>
  <c r="AM135"/>
  <c r="AN135"/>
  <c r="U136"/>
  <c r="Q136" s="1"/>
  <c r="V136"/>
  <c r="R136" s="1"/>
  <c r="S136"/>
  <c r="X136"/>
  <c r="Y136"/>
  <c r="Z136"/>
  <c r="AA136"/>
  <c r="AB136"/>
  <c r="AC136"/>
  <c r="AD136"/>
  <c r="AE136"/>
  <c r="AF136"/>
  <c r="AG136"/>
  <c r="AI136"/>
  <c r="AN136"/>
  <c r="U137"/>
  <c r="Q137"/>
  <c r="V137"/>
  <c r="R137"/>
  <c r="S137"/>
  <c r="T137"/>
  <c r="X137"/>
  <c r="Y137"/>
  <c r="Z137"/>
  <c r="AA137"/>
  <c r="AB137"/>
  <c r="AC137"/>
  <c r="AD137"/>
  <c r="AE137"/>
  <c r="AF137"/>
  <c r="AG137"/>
  <c r="AI137" s="1"/>
  <c r="AM137"/>
  <c r="AN137"/>
  <c r="U138"/>
  <c r="Q138" s="1"/>
  <c r="V138"/>
  <c r="S138"/>
  <c r="X138"/>
  <c r="Y138"/>
  <c r="Z138"/>
  <c r="AA138"/>
  <c r="AB138"/>
  <c r="AC138"/>
  <c r="AD138"/>
  <c r="AE138"/>
  <c r="AF138"/>
  <c r="AG138"/>
  <c r="AI138"/>
  <c r="U139"/>
  <c r="Q139"/>
  <c r="V139"/>
  <c r="R139"/>
  <c r="S139"/>
  <c r="T139"/>
  <c r="X139"/>
  <c r="Y139"/>
  <c r="Z139"/>
  <c r="AA139"/>
  <c r="AB139"/>
  <c r="AC139"/>
  <c r="AD139"/>
  <c r="AE139"/>
  <c r="AF139"/>
  <c r="AG139"/>
  <c r="AI139" s="1"/>
  <c r="AM139"/>
  <c r="AN139"/>
  <c r="U140"/>
  <c r="Q140" s="1"/>
  <c r="V140"/>
  <c r="S140"/>
  <c r="X140"/>
  <c r="Y140"/>
  <c r="Z140"/>
  <c r="AA140"/>
  <c r="AB140"/>
  <c r="AC140"/>
  <c r="AD140"/>
  <c r="AE140"/>
  <c r="AF140"/>
  <c r="AG140"/>
  <c r="AI140"/>
  <c r="AN140"/>
  <c r="U141"/>
  <c r="Q141"/>
  <c r="V141"/>
  <c r="R141"/>
  <c r="S141"/>
  <c r="T141"/>
  <c r="X141"/>
  <c r="Y141"/>
  <c r="Z141"/>
  <c r="AA141"/>
  <c r="AB141"/>
  <c r="AC141"/>
  <c r="AD141"/>
  <c r="AE141"/>
  <c r="AF141"/>
  <c r="AG141"/>
  <c r="AI141" s="1"/>
  <c r="AM141"/>
  <c r="AN141"/>
  <c r="U142"/>
  <c r="Q142" s="1"/>
  <c r="V142"/>
  <c r="S142"/>
  <c r="X142"/>
  <c r="Y142"/>
  <c r="Z142"/>
  <c r="AA142"/>
  <c r="AB142"/>
  <c r="AC142"/>
  <c r="AD142"/>
  <c r="AE142"/>
  <c r="AF142"/>
  <c r="AG142"/>
  <c r="AI142"/>
  <c r="U143"/>
  <c r="Q143"/>
  <c r="V143"/>
  <c r="R143"/>
  <c r="S143"/>
  <c r="T143"/>
  <c r="X143"/>
  <c r="Y143"/>
  <c r="Z143"/>
  <c r="AA143"/>
  <c r="AB143"/>
  <c r="AC143"/>
  <c r="AD143"/>
  <c r="AE143"/>
  <c r="AF143"/>
  <c r="AG143"/>
  <c r="AI143" s="1"/>
  <c r="AM143"/>
  <c r="AN143"/>
  <c r="U144"/>
  <c r="Q144" s="1"/>
  <c r="V144"/>
  <c r="S144"/>
  <c r="X144"/>
  <c r="Y144"/>
  <c r="Z144"/>
  <c r="AA144"/>
  <c r="AB144"/>
  <c r="AC144"/>
  <c r="AD144"/>
  <c r="AE144"/>
  <c r="AF144"/>
  <c r="AG144"/>
  <c r="AI144"/>
  <c r="AN144"/>
  <c r="U145"/>
  <c r="Q145"/>
  <c r="V145"/>
  <c r="R145"/>
  <c r="S145"/>
  <c r="T145"/>
  <c r="X145"/>
  <c r="Y145"/>
  <c r="Z145"/>
  <c r="AA145"/>
  <c r="AB145"/>
  <c r="AC145"/>
  <c r="AD145"/>
  <c r="AE145"/>
  <c r="AF145"/>
  <c r="AG145"/>
  <c r="AI145" s="1"/>
  <c r="AM145"/>
  <c r="AN145"/>
  <c r="U146"/>
  <c r="Q146" s="1"/>
  <c r="V146"/>
  <c r="S146"/>
  <c r="X146"/>
  <c r="Y146"/>
  <c r="Z146"/>
  <c r="AA146"/>
  <c r="AB146"/>
  <c r="AC146"/>
  <c r="AD146"/>
  <c r="AE146"/>
  <c r="AF146"/>
  <c r="AG146"/>
  <c r="AI146"/>
  <c r="U147"/>
  <c r="Q147"/>
  <c r="V147"/>
  <c r="R147"/>
  <c r="S147"/>
  <c r="T147"/>
  <c r="X147"/>
  <c r="Y147"/>
  <c r="Z147"/>
  <c r="AA147"/>
  <c r="AB147"/>
  <c r="AC147"/>
  <c r="AD147"/>
  <c r="AE147"/>
  <c r="AF147"/>
  <c r="AG147"/>
  <c r="AI147" s="1"/>
  <c r="AM147"/>
  <c r="AN147"/>
  <c r="U148"/>
  <c r="Q148" s="1"/>
  <c r="V148"/>
  <c r="S148"/>
  <c r="X148"/>
  <c r="Y148"/>
  <c r="Z148"/>
  <c r="AA148"/>
  <c r="AB148"/>
  <c r="AC148"/>
  <c r="AD148"/>
  <c r="AE148"/>
  <c r="AF148"/>
  <c r="AG148"/>
  <c r="AI148"/>
  <c r="AN148"/>
  <c r="U149"/>
  <c r="Q149"/>
  <c r="V149"/>
  <c r="R149"/>
  <c r="S149"/>
  <c r="T149"/>
  <c r="X149"/>
  <c r="Y149"/>
  <c r="Z149"/>
  <c r="AA149"/>
  <c r="AB149"/>
  <c r="AC149"/>
  <c r="AD149"/>
  <c r="AE149"/>
  <c r="AF149"/>
  <c r="AG149"/>
  <c r="AI149" s="1"/>
  <c r="AM149"/>
  <c r="AN149"/>
  <c r="U150"/>
  <c r="Q150" s="1"/>
  <c r="V150"/>
  <c r="S150"/>
  <c r="X150"/>
  <c r="Y150"/>
  <c r="Z150"/>
  <c r="AA150"/>
  <c r="AB150"/>
  <c r="AC150"/>
  <c r="AD150"/>
  <c r="AE150"/>
  <c r="AF150"/>
  <c r="AG150"/>
  <c r="AI150"/>
  <c r="U151"/>
  <c r="Q151"/>
  <c r="V151"/>
  <c r="R151"/>
  <c r="S151"/>
  <c r="T151"/>
  <c r="X151"/>
  <c r="Y151"/>
  <c r="Z151"/>
  <c r="AA151"/>
  <c r="AB151"/>
  <c r="AC151"/>
  <c r="AD151"/>
  <c r="AE151"/>
  <c r="AF151"/>
  <c r="AG151"/>
  <c r="AI151" s="1"/>
  <c r="AM151"/>
  <c r="AN151"/>
  <c r="U152"/>
  <c r="AM152"/>
  <c r="AM153"/>
  <c r="AN153"/>
  <c r="K5" i="13"/>
  <c r="K26" s="1"/>
  <c r="L5"/>
  <c r="M5"/>
  <c r="M26" s="1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S11" s="1"/>
  <c r="AF11" s="1"/>
  <c r="X10"/>
  <c r="Y10"/>
  <c r="Z10"/>
  <c r="AA10"/>
  <c r="AB10"/>
  <c r="AC10"/>
  <c r="AD10"/>
  <c r="AF10"/>
  <c r="G11"/>
  <c r="H11"/>
  <c r="X11"/>
  <c r="Y11"/>
  <c r="Z11"/>
  <c r="AA11"/>
  <c r="AB11"/>
  <c r="AC11"/>
  <c r="AD11"/>
  <c r="G12"/>
  <c r="H12"/>
  <c r="S12"/>
  <c r="X12"/>
  <c r="Y12"/>
  <c r="Z12"/>
  <c r="AA12"/>
  <c r="AB12"/>
  <c r="AC12"/>
  <c r="AD12"/>
  <c r="AF12"/>
  <c r="H13"/>
  <c r="S13"/>
  <c r="S14" s="1"/>
  <c r="X13"/>
  <c r="Y13"/>
  <c r="Z13"/>
  <c r="AA13"/>
  <c r="AB13"/>
  <c r="AC13"/>
  <c r="AD13"/>
  <c r="AF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Y22" s="1"/>
  <c r="X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L26"/>
  <c r="Q26"/>
  <c r="S26"/>
  <c r="I30"/>
  <c r="L30"/>
  <c r="M30"/>
  <c r="N30"/>
  <c r="O30"/>
  <c r="P30"/>
  <c r="Q30"/>
  <c r="AD30" s="1"/>
  <c r="R30"/>
  <c r="S30"/>
  <c r="AF30" s="1"/>
  <c r="Z30"/>
  <c r="AA30"/>
  <c r="AB30"/>
  <c r="AC30"/>
  <c r="G33"/>
  <c r="O33"/>
  <c r="A34"/>
  <c r="O34"/>
  <c r="A35"/>
  <c r="G35" s="1"/>
  <c r="O35"/>
  <c r="A36"/>
  <c r="G36" s="1"/>
  <c r="O36"/>
  <c r="A37"/>
  <c r="G37" s="1"/>
  <c r="O37"/>
  <c r="A38"/>
  <c r="G38" s="1"/>
  <c r="O38"/>
  <c r="A39"/>
  <c r="G39" s="1"/>
  <c r="O39"/>
  <c r="A40"/>
  <c r="G40" s="1"/>
  <c r="O40"/>
  <c r="A41"/>
  <c r="G41" s="1"/>
  <c r="O41"/>
  <c r="A42"/>
  <c r="G42" s="1"/>
  <c r="O42"/>
  <c r="A43"/>
  <c r="G43" s="1"/>
  <c r="O43"/>
  <c r="A44"/>
  <c r="G44" s="1"/>
  <c r="O44"/>
  <c r="A45"/>
  <c r="G45" s="1"/>
  <c r="O45"/>
  <c r="A46"/>
  <c r="G46" s="1"/>
  <c r="O46"/>
  <c r="A47"/>
  <c r="G47" s="1"/>
  <c r="O47"/>
  <c r="A48"/>
  <c r="G48" s="1"/>
  <c r="O48"/>
  <c r="A49"/>
  <c r="G49" s="1"/>
  <c r="O49"/>
  <c r="A50"/>
  <c r="G50" s="1"/>
  <c r="O50"/>
  <c r="A51"/>
  <c r="G51" s="1"/>
  <c r="O51"/>
  <c r="A52"/>
  <c r="G52" s="1"/>
  <c r="O52"/>
  <c r="A53"/>
  <c r="G53" s="1"/>
  <c r="O53"/>
  <c r="A54"/>
  <c r="O54"/>
  <c r="O55"/>
  <c r="O56"/>
  <c r="O57"/>
  <c r="O58"/>
  <c r="O59"/>
  <c r="O60"/>
  <c r="O61"/>
  <c r="O62"/>
  <c r="O63"/>
  <c r="O64"/>
  <c r="O65"/>
  <c r="O66"/>
  <c r="O67"/>
  <c r="O68"/>
  <c r="O70"/>
  <c r="O71"/>
  <c r="O72"/>
  <c r="AM114"/>
  <c r="AN114"/>
  <c r="AM115"/>
  <c r="AN115"/>
  <c r="U116"/>
  <c r="AM116"/>
  <c r="AM117"/>
  <c r="AN117"/>
  <c r="AM118"/>
  <c r="AN118"/>
  <c r="K119"/>
  <c r="K121"/>
  <c r="AM122"/>
  <c r="AN122"/>
  <c r="AM123"/>
  <c r="AN123"/>
  <c r="AM124"/>
  <c r="AM125"/>
  <c r="AN125"/>
  <c r="AM126"/>
  <c r="AN126"/>
  <c r="U127"/>
  <c r="AM127"/>
  <c r="AM128"/>
  <c r="AN128"/>
  <c r="AM129"/>
  <c r="AN129"/>
  <c r="AM130"/>
  <c r="AN130"/>
  <c r="U131"/>
  <c r="Q131" s="1"/>
  <c r="X131"/>
  <c r="AM131"/>
  <c r="U132"/>
  <c r="Q132"/>
  <c r="V132"/>
  <c r="R132"/>
  <c r="S132"/>
  <c r="T132"/>
  <c r="X132"/>
  <c r="Y132"/>
  <c r="Z132"/>
  <c r="AA132"/>
  <c r="AB132"/>
  <c r="AC132"/>
  <c r="AD132"/>
  <c r="AE132"/>
  <c r="AF132"/>
  <c r="AG132"/>
  <c r="AI132" s="1"/>
  <c r="AM132"/>
  <c r="AN132"/>
  <c r="U133"/>
  <c r="Q133" s="1"/>
  <c r="V133"/>
  <c r="R133" s="1"/>
  <c r="S133"/>
  <c r="X133"/>
  <c r="Y133"/>
  <c r="Z133"/>
  <c r="AA133"/>
  <c r="AB133"/>
  <c r="AC133"/>
  <c r="AD133"/>
  <c r="AE133"/>
  <c r="AF133"/>
  <c r="AG133"/>
  <c r="AI133"/>
  <c r="AN133"/>
  <c r="U134"/>
  <c r="Q134"/>
  <c r="V134"/>
  <c r="R134"/>
  <c r="S134"/>
  <c r="T134"/>
  <c r="X134"/>
  <c r="Y134"/>
  <c r="Z134"/>
  <c r="AA134"/>
  <c r="AB134"/>
  <c r="AC134"/>
  <c r="AD134"/>
  <c r="AE134"/>
  <c r="AF134"/>
  <c r="AG134"/>
  <c r="AI134" s="1"/>
  <c r="AM134"/>
  <c r="AN134"/>
  <c r="U135"/>
  <c r="Q135" s="1"/>
  <c r="V135"/>
  <c r="R135" s="1"/>
  <c r="S135"/>
  <c r="X135"/>
  <c r="Y135"/>
  <c r="Z135"/>
  <c r="AA135"/>
  <c r="AB135"/>
  <c r="AC135"/>
  <c r="AD135"/>
  <c r="AE135"/>
  <c r="AF135"/>
  <c r="AG135"/>
  <c r="AI135"/>
  <c r="AN135"/>
  <c r="U136"/>
  <c r="Q136"/>
  <c r="V136"/>
  <c r="R136"/>
  <c r="S136"/>
  <c r="T136"/>
  <c r="X136"/>
  <c r="Y136"/>
  <c r="Z136"/>
  <c r="AA136"/>
  <c r="AB136"/>
  <c r="AC136"/>
  <c r="AD136"/>
  <c r="AE136"/>
  <c r="AF136"/>
  <c r="AG136"/>
  <c r="AI136" s="1"/>
  <c r="AM136"/>
  <c r="AN136"/>
  <c r="U137"/>
  <c r="Q137" s="1"/>
  <c r="V137"/>
  <c r="R137" s="1"/>
  <c r="S137"/>
  <c r="X137"/>
  <c r="Y137"/>
  <c r="Z137"/>
  <c r="AA137"/>
  <c r="AB137"/>
  <c r="AC137"/>
  <c r="AD137"/>
  <c r="AE137"/>
  <c r="AF137"/>
  <c r="AG137"/>
  <c r="AI137"/>
  <c r="AN137"/>
  <c r="U138"/>
  <c r="Q138"/>
  <c r="V138"/>
  <c r="R138"/>
  <c r="S138"/>
  <c r="T138"/>
  <c r="X138"/>
  <c r="Y138"/>
  <c r="Z138"/>
  <c r="AA138"/>
  <c r="AB138"/>
  <c r="AC138"/>
  <c r="AD138"/>
  <c r="AE138"/>
  <c r="AF138"/>
  <c r="AG138"/>
  <c r="AI138" s="1"/>
  <c r="AM138"/>
  <c r="AN138"/>
  <c r="U139"/>
  <c r="Q139" s="1"/>
  <c r="V139"/>
  <c r="R139" s="1"/>
  <c r="S139"/>
  <c r="X139"/>
  <c r="Y139"/>
  <c r="Z139"/>
  <c r="AA139"/>
  <c r="AB139"/>
  <c r="AC139"/>
  <c r="AD139"/>
  <c r="AE139"/>
  <c r="AF139"/>
  <c r="AG139"/>
  <c r="AI139"/>
  <c r="AN139"/>
  <c r="U140"/>
  <c r="Q140"/>
  <c r="V140"/>
  <c r="R140"/>
  <c r="S140"/>
  <c r="T140"/>
  <c r="X140"/>
  <c r="Y140"/>
  <c r="Z140"/>
  <c r="AA140"/>
  <c r="AB140"/>
  <c r="AC140"/>
  <c r="AD140"/>
  <c r="AE140"/>
  <c r="AF140"/>
  <c r="AG140"/>
  <c r="AI140" s="1"/>
  <c r="AM140"/>
  <c r="AN140"/>
  <c r="U141"/>
  <c r="Q141" s="1"/>
  <c r="V141"/>
  <c r="R141" s="1"/>
  <c r="S141"/>
  <c r="X141"/>
  <c r="Y141"/>
  <c r="Z141"/>
  <c r="AA141"/>
  <c r="AB141"/>
  <c r="AC141"/>
  <c r="AD141"/>
  <c r="AE141"/>
  <c r="AF141"/>
  <c r="AG141"/>
  <c r="AI141"/>
  <c r="AN141"/>
  <c r="U142"/>
  <c r="Q142"/>
  <c r="V142"/>
  <c r="R142"/>
  <c r="S142"/>
  <c r="T142"/>
  <c r="X142"/>
  <c r="Y142"/>
  <c r="Z142"/>
  <c r="AA142"/>
  <c r="AB142"/>
  <c r="AC142"/>
  <c r="AD142"/>
  <c r="AE142"/>
  <c r="AF142"/>
  <c r="AG142"/>
  <c r="AI142" s="1"/>
  <c r="AM142"/>
  <c r="AN142"/>
  <c r="U143"/>
  <c r="Q143" s="1"/>
  <c r="V143"/>
  <c r="R143" s="1"/>
  <c r="S143"/>
  <c r="X143"/>
  <c r="Y143"/>
  <c r="Z143"/>
  <c r="AA143"/>
  <c r="AB143"/>
  <c r="AC143"/>
  <c r="AD143"/>
  <c r="AE143"/>
  <c r="AF143"/>
  <c r="AG143"/>
  <c r="AI143"/>
  <c r="AN143"/>
  <c r="U144"/>
  <c r="Q144"/>
  <c r="V144"/>
  <c r="R144"/>
  <c r="S144"/>
  <c r="T144"/>
  <c r="X144"/>
  <c r="Y144"/>
  <c r="Z144"/>
  <c r="AA144"/>
  <c r="AB144"/>
  <c r="AC144"/>
  <c r="AD144"/>
  <c r="AE144"/>
  <c r="AF144"/>
  <c r="AG144"/>
  <c r="AI144" s="1"/>
  <c r="AM144"/>
  <c r="AN144"/>
  <c r="U145"/>
  <c r="Q145" s="1"/>
  <c r="V145"/>
  <c r="R145" s="1"/>
  <c r="S145"/>
  <c r="X145"/>
  <c r="Y145"/>
  <c r="Z145"/>
  <c r="AA145"/>
  <c r="AB145"/>
  <c r="AC145"/>
  <c r="AD145"/>
  <c r="AE145"/>
  <c r="AF145"/>
  <c r="AG145"/>
  <c r="AI145"/>
  <c r="AN145"/>
  <c r="U146"/>
  <c r="Q146"/>
  <c r="V146"/>
  <c r="R146"/>
  <c r="S146"/>
  <c r="T146"/>
  <c r="X146"/>
  <c r="Y146"/>
  <c r="Z146"/>
  <c r="AA146"/>
  <c r="AB146"/>
  <c r="AC146"/>
  <c r="AD146"/>
  <c r="AE146"/>
  <c r="AF146"/>
  <c r="AG146"/>
  <c r="AI146" s="1"/>
  <c r="AM146"/>
  <c r="AN146"/>
  <c r="U147"/>
  <c r="Q147" s="1"/>
  <c r="V147"/>
  <c r="R147" s="1"/>
  <c r="S147"/>
  <c r="X147"/>
  <c r="Y147"/>
  <c r="Z147"/>
  <c r="AA147"/>
  <c r="AB147"/>
  <c r="AC147"/>
  <c r="AD147"/>
  <c r="AE147"/>
  <c r="AF147"/>
  <c r="AG147"/>
  <c r="AI147"/>
  <c r="AN147"/>
  <c r="U148"/>
  <c r="Q148"/>
  <c r="V148"/>
  <c r="R148"/>
  <c r="S148"/>
  <c r="T148"/>
  <c r="X148"/>
  <c r="Y148"/>
  <c r="Z148"/>
  <c r="AA148"/>
  <c r="AB148"/>
  <c r="AC148"/>
  <c r="AD148"/>
  <c r="AE148"/>
  <c r="AF148"/>
  <c r="AG148"/>
  <c r="AI148" s="1"/>
  <c r="AM148"/>
  <c r="AN148"/>
  <c r="U149"/>
  <c r="Q149" s="1"/>
  <c r="V149"/>
  <c r="R149" s="1"/>
  <c r="S149"/>
  <c r="X149"/>
  <c r="Y149"/>
  <c r="Z149"/>
  <c r="AA149"/>
  <c r="AB149"/>
  <c r="AC149"/>
  <c r="AD149"/>
  <c r="AE149"/>
  <c r="AF149"/>
  <c r="AG149"/>
  <c r="AI149"/>
  <c r="AN149"/>
  <c r="U150"/>
  <c r="Q150"/>
  <c r="V150"/>
  <c r="R150"/>
  <c r="S150"/>
  <c r="T150"/>
  <c r="X150"/>
  <c r="Y150"/>
  <c r="Z150"/>
  <c r="AA150"/>
  <c r="AB150"/>
  <c r="AC150"/>
  <c r="AD150"/>
  <c r="AE150"/>
  <c r="AF150"/>
  <c r="AG150"/>
  <c r="AI150" s="1"/>
  <c r="AM150"/>
  <c r="AN150"/>
  <c r="U151"/>
  <c r="Q151" s="1"/>
  <c r="V151"/>
  <c r="R151" s="1"/>
  <c r="S151"/>
  <c r="X151"/>
  <c r="Y151"/>
  <c r="Z151"/>
  <c r="AA151"/>
  <c r="AB151"/>
  <c r="AC151"/>
  <c r="AD151"/>
  <c r="AE151"/>
  <c r="AF151"/>
  <c r="AG151"/>
  <c r="AI151"/>
  <c r="AN151"/>
  <c r="AM152"/>
  <c r="AM153"/>
  <c r="AN153"/>
  <c r="K120" l="1"/>
  <c r="Y55"/>
  <c r="L53" i="11"/>
  <c r="Z53" s="1"/>
  <c r="L52"/>
  <c r="L51"/>
  <c r="Z51" s="1"/>
  <c r="L50"/>
  <c r="L49"/>
  <c r="Z49" s="1"/>
  <c r="L48"/>
  <c r="L47"/>
  <c r="Z47" s="1"/>
  <c r="L46"/>
  <c r="L45"/>
  <c r="Z45" s="1"/>
  <c r="L44"/>
  <c r="L43"/>
  <c r="Z43" s="1"/>
  <c r="L42"/>
  <c r="L41"/>
  <c r="M41" s="1"/>
  <c r="AA41" s="1"/>
  <c r="L40"/>
  <c r="L39"/>
  <c r="Z39" s="1"/>
  <c r="L38"/>
  <c r="L37"/>
  <c r="Z37" s="1"/>
  <c r="L36"/>
  <c r="L35"/>
  <c r="Z35" s="1"/>
  <c r="K119"/>
  <c r="L119" s="1"/>
  <c r="M119" s="1"/>
  <c r="K96"/>
  <c r="L96" s="1"/>
  <c r="Z96" s="1"/>
  <c r="K70"/>
  <c r="K105"/>
  <c r="L105" s="1"/>
  <c r="K61"/>
  <c r="N61" s="1"/>
  <c r="AB61" s="1"/>
  <c r="K109"/>
  <c r="L109" s="1"/>
  <c r="Z109" s="1"/>
  <c r="K101"/>
  <c r="L101" s="1"/>
  <c r="K65"/>
  <c r="P65" s="1"/>
  <c r="AC65" s="1"/>
  <c r="K57"/>
  <c r="P120" i="13"/>
  <c r="AC120" s="1"/>
  <c r="K121" i="12"/>
  <c r="L121" s="1"/>
  <c r="M121" s="1"/>
  <c r="K121" i="11"/>
  <c r="L121" s="1"/>
  <c r="M121" s="1"/>
  <c r="AA121" s="1"/>
  <c r="K112"/>
  <c r="L112" s="1"/>
  <c r="K107"/>
  <c r="L107" s="1"/>
  <c r="Z107" s="1"/>
  <c r="K103"/>
  <c r="L103" s="1"/>
  <c r="K99"/>
  <c r="L99" s="1"/>
  <c r="Z99" s="1"/>
  <c r="K94"/>
  <c r="L94" s="1"/>
  <c r="Z94" s="1"/>
  <c r="K93"/>
  <c r="L93" s="1"/>
  <c r="Z93" s="1"/>
  <c r="K92"/>
  <c r="L92" s="1"/>
  <c r="Z92" s="1"/>
  <c r="K91"/>
  <c r="L91" s="1"/>
  <c r="Z91" s="1"/>
  <c r="K90"/>
  <c r="L90" s="1"/>
  <c r="Z90" s="1"/>
  <c r="K89"/>
  <c r="L89" s="1"/>
  <c r="Z89" s="1"/>
  <c r="K88"/>
  <c r="L88" s="1"/>
  <c r="Z88" s="1"/>
  <c r="K87"/>
  <c r="L87" s="1"/>
  <c r="Z87" s="1"/>
  <c r="K86"/>
  <c r="L86" s="1"/>
  <c r="Z86" s="1"/>
  <c r="K85"/>
  <c r="L85" s="1"/>
  <c r="Z85" s="1"/>
  <c r="K84"/>
  <c r="Y84" s="1"/>
  <c r="K83"/>
  <c r="L83" s="1"/>
  <c r="Z83" s="1"/>
  <c r="K82"/>
  <c r="Y82" s="1"/>
  <c r="K81"/>
  <c r="L81" s="1"/>
  <c r="Z81" s="1"/>
  <c r="K80"/>
  <c r="Y80" s="1"/>
  <c r="K79"/>
  <c r="L79" s="1"/>
  <c r="Z79" s="1"/>
  <c r="K78"/>
  <c r="Y78" s="1"/>
  <c r="K77"/>
  <c r="L77" s="1"/>
  <c r="Z77" s="1"/>
  <c r="K76"/>
  <c r="Y76" s="1"/>
  <c r="K75"/>
  <c r="L75" s="1"/>
  <c r="Z75" s="1"/>
  <c r="K74"/>
  <c r="K72"/>
  <c r="L72" s="1"/>
  <c r="Z72" s="1"/>
  <c r="K67"/>
  <c r="L67" s="1"/>
  <c r="Z67" s="1"/>
  <c r="K63"/>
  <c r="L63" s="1"/>
  <c r="Z63" s="1"/>
  <c r="K59"/>
  <c r="L59" s="1"/>
  <c r="Z59" s="1"/>
  <c r="K55"/>
  <c r="L55" s="1"/>
  <c r="Z55" s="1"/>
  <c r="K34"/>
  <c r="L34" s="1"/>
  <c r="N33"/>
  <c r="AB33" s="1"/>
  <c r="L33"/>
  <c r="Z33" s="1"/>
  <c r="L54"/>
  <c r="Z54" s="1"/>
  <c r="Y54"/>
  <c r="K120"/>
  <c r="L120" s="1"/>
  <c r="Z120" s="1"/>
  <c r="Y59"/>
  <c r="Y55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K113"/>
  <c r="K111"/>
  <c r="N111" s="1"/>
  <c r="AB111" s="1"/>
  <c r="K108"/>
  <c r="K106"/>
  <c r="N106" s="1"/>
  <c r="AB106" s="1"/>
  <c r="K104"/>
  <c r="K102"/>
  <c r="N102" s="1"/>
  <c r="AB102" s="1"/>
  <c r="K100"/>
  <c r="K98"/>
  <c r="N98" s="1"/>
  <c r="AB98" s="1"/>
  <c r="K97"/>
  <c r="P97" s="1"/>
  <c r="AC97" s="1"/>
  <c r="K95"/>
  <c r="N95" s="1"/>
  <c r="AB95" s="1"/>
  <c r="K71"/>
  <c r="K68"/>
  <c r="P68" s="1"/>
  <c r="AC68" s="1"/>
  <c r="K66"/>
  <c r="K64"/>
  <c r="P64" s="1"/>
  <c r="AC64" s="1"/>
  <c r="K62"/>
  <c r="N62" s="1"/>
  <c r="AB62" s="1"/>
  <c r="K60"/>
  <c r="N60" s="1"/>
  <c r="AB60" s="1"/>
  <c r="K58"/>
  <c r="K56"/>
  <c r="P56" s="1"/>
  <c r="AC56" s="1"/>
  <c r="L121" i="13"/>
  <c r="K120" i="12"/>
  <c r="L120" s="1"/>
  <c r="Z120" s="1"/>
  <c r="Y86" i="11"/>
  <c r="Y85"/>
  <c r="Y33" i="13"/>
  <c r="K119" i="12"/>
  <c r="L119" s="1"/>
  <c r="M119" s="1"/>
  <c r="AA119" s="1"/>
  <c r="K102"/>
  <c r="Y102" s="1"/>
  <c r="Y48"/>
  <c r="Y33"/>
  <c r="K111"/>
  <c r="Y111" s="1"/>
  <c r="K71"/>
  <c r="Y71" s="1"/>
  <c r="Y54"/>
  <c r="Y94" i="11"/>
  <c r="K106" i="12"/>
  <c r="Y106" s="1"/>
  <c r="K98"/>
  <c r="Y98" s="1"/>
  <c r="K62"/>
  <c r="L62" s="1"/>
  <c r="Z62" s="1"/>
  <c r="Y105" i="11"/>
  <c r="Y91"/>
  <c r="K113" i="12"/>
  <c r="Y113" s="1"/>
  <c r="K108"/>
  <c r="Y108" s="1"/>
  <c r="K104"/>
  <c r="Y104" s="1"/>
  <c r="K100"/>
  <c r="Y100" s="1"/>
  <c r="K96"/>
  <c r="Y96" s="1"/>
  <c r="K66"/>
  <c r="Y66" s="1"/>
  <c r="K58"/>
  <c r="N58" s="1"/>
  <c r="AB58" s="1"/>
  <c r="Y112" i="11"/>
  <c r="L82" i="13"/>
  <c r="Z82" s="1"/>
  <c r="L81"/>
  <c r="Z81" s="1"/>
  <c r="L76"/>
  <c r="Z76" s="1"/>
  <c r="K112" i="12"/>
  <c r="N112" s="1"/>
  <c r="AB112" s="1"/>
  <c r="K109"/>
  <c r="P109" s="1"/>
  <c r="AC109" s="1"/>
  <c r="K107"/>
  <c r="N107" s="1"/>
  <c r="AB107" s="1"/>
  <c r="K105"/>
  <c r="Y105" s="1"/>
  <c r="K103"/>
  <c r="Y103" s="1"/>
  <c r="K101"/>
  <c r="P101" s="1"/>
  <c r="AC101" s="1"/>
  <c r="K99"/>
  <c r="P99" s="1"/>
  <c r="AC99" s="1"/>
  <c r="K97"/>
  <c r="N97" s="1"/>
  <c r="AB97" s="1"/>
  <c r="K95"/>
  <c r="N95" s="1"/>
  <c r="AB95" s="1"/>
  <c r="K94"/>
  <c r="L94" s="1"/>
  <c r="Z94" s="1"/>
  <c r="K93"/>
  <c r="Y93" s="1"/>
  <c r="K92"/>
  <c r="Y92" s="1"/>
  <c r="K91"/>
  <c r="P91" s="1"/>
  <c r="AC91" s="1"/>
  <c r="K90"/>
  <c r="O90" s="1"/>
  <c r="K89"/>
  <c r="N89" s="1"/>
  <c r="AB89" s="1"/>
  <c r="K88"/>
  <c r="O88" s="1"/>
  <c r="K87"/>
  <c r="P87" s="1"/>
  <c r="AC87" s="1"/>
  <c r="K86"/>
  <c r="O86" s="1"/>
  <c r="K85"/>
  <c r="N85" s="1"/>
  <c r="AB85" s="1"/>
  <c r="K84"/>
  <c r="Y84" s="1"/>
  <c r="K83"/>
  <c r="Y83" s="1"/>
  <c r="K68"/>
  <c r="P68" s="1"/>
  <c r="AC68" s="1"/>
  <c r="K64"/>
  <c r="N64" s="1"/>
  <c r="AB64" s="1"/>
  <c r="K60"/>
  <c r="L60" s="1"/>
  <c r="K56"/>
  <c r="L56" s="1"/>
  <c r="Y94"/>
  <c r="K112" i="13"/>
  <c r="N112" s="1"/>
  <c r="AB112" s="1"/>
  <c r="P105" i="11"/>
  <c r="AC105" s="1"/>
  <c r="K105" i="13"/>
  <c r="Y105" s="1"/>
  <c r="L113" i="12"/>
  <c r="Z113" s="1"/>
  <c r="L111"/>
  <c r="Z111" s="1"/>
  <c r="L104"/>
  <c r="Z104" s="1"/>
  <c r="N105" i="11"/>
  <c r="AB105" s="1"/>
  <c r="N54"/>
  <c r="AB54" s="1"/>
  <c r="P49"/>
  <c r="AC49" s="1"/>
  <c r="P121" i="12"/>
  <c r="AC121" s="1"/>
  <c r="K72" i="13"/>
  <c r="N72" s="1"/>
  <c r="AB72" s="1"/>
  <c r="O84" i="11"/>
  <c r="O78"/>
  <c r="N49"/>
  <c r="AB49" s="1"/>
  <c r="M49"/>
  <c r="AA49" s="1"/>
  <c r="N121" i="12"/>
  <c r="AB121" s="1"/>
  <c r="L96"/>
  <c r="Z96" s="1"/>
  <c r="L52"/>
  <c r="M52" s="1"/>
  <c r="L51"/>
  <c r="M51" s="1"/>
  <c r="AA51" s="1"/>
  <c r="L50"/>
  <c r="Z50" s="1"/>
  <c r="N49"/>
  <c r="AB49" s="1"/>
  <c r="P101" i="11"/>
  <c r="AC101" s="1"/>
  <c r="N41"/>
  <c r="AB41" s="1"/>
  <c r="M105"/>
  <c r="AA105" s="1"/>
  <c r="Z105"/>
  <c r="K82" i="12"/>
  <c r="Y82" s="1"/>
  <c r="K81"/>
  <c r="N81" s="1"/>
  <c r="AB81" s="1"/>
  <c r="K80"/>
  <c r="O80" s="1"/>
  <c r="K79"/>
  <c r="L79" s="1"/>
  <c r="K78"/>
  <c r="Y78" s="1"/>
  <c r="K77"/>
  <c r="Y77" s="1"/>
  <c r="K76"/>
  <c r="Y76" s="1"/>
  <c r="K75"/>
  <c r="Y75" s="1"/>
  <c r="K74"/>
  <c r="Y74" s="1"/>
  <c r="K72"/>
  <c r="Y72" s="1"/>
  <c r="K70"/>
  <c r="Y70" s="1"/>
  <c r="K67"/>
  <c r="Y67" s="1"/>
  <c r="K65"/>
  <c r="Y65" s="1"/>
  <c r="K63"/>
  <c r="Y63" s="1"/>
  <c r="K61"/>
  <c r="Y61" s="1"/>
  <c r="K59"/>
  <c r="N59" s="1"/>
  <c r="AB59" s="1"/>
  <c r="K57"/>
  <c r="N57" s="1"/>
  <c r="AB57" s="1"/>
  <c r="K55"/>
  <c r="N55" s="1"/>
  <c r="AB55" s="1"/>
  <c r="O113" i="11"/>
  <c r="P112"/>
  <c r="AC112" s="1"/>
  <c r="O105"/>
  <c r="O104"/>
  <c r="P103"/>
  <c r="AC103" s="1"/>
  <c r="N101"/>
  <c r="AB101" s="1"/>
  <c r="O97"/>
  <c r="N58"/>
  <c r="AB58" s="1"/>
  <c r="P41"/>
  <c r="AC41" s="1"/>
  <c r="Y121" i="12"/>
  <c r="O121"/>
  <c r="N119"/>
  <c r="AB119" s="1"/>
  <c r="P119" i="11"/>
  <c r="AC119" s="1"/>
  <c r="P87"/>
  <c r="AC87" s="1"/>
  <c r="N66"/>
  <c r="AB66" s="1"/>
  <c r="N45"/>
  <c r="AB45" s="1"/>
  <c r="N37"/>
  <c r="AB37" s="1"/>
  <c r="M45"/>
  <c r="AA45" s="1"/>
  <c r="M54"/>
  <c r="AA54" s="1"/>
  <c r="K108" i="13"/>
  <c r="P108" s="1"/>
  <c r="AC108" s="1"/>
  <c r="K92"/>
  <c r="P92" s="1"/>
  <c r="AC92" s="1"/>
  <c r="K63"/>
  <c r="L63" s="1"/>
  <c r="N101" i="12"/>
  <c r="AB101" s="1"/>
  <c r="L53"/>
  <c r="Z53" s="1"/>
  <c r="P52"/>
  <c r="AC52" s="1"/>
  <c r="L48"/>
  <c r="Z48" s="1"/>
  <c r="L46"/>
  <c r="Z46" s="1"/>
  <c r="N45"/>
  <c r="AB45" s="1"/>
  <c r="P89" i="11"/>
  <c r="AC89" s="1"/>
  <c r="O82"/>
  <c r="O76"/>
  <c r="P62"/>
  <c r="AC62" s="1"/>
  <c r="P61"/>
  <c r="AC61" s="1"/>
  <c r="P59"/>
  <c r="AC59" s="1"/>
  <c r="P58"/>
  <c r="AC58" s="1"/>
  <c r="P57"/>
  <c r="AC57" s="1"/>
  <c r="P55"/>
  <c r="AC55" s="1"/>
  <c r="P54"/>
  <c r="AC54" s="1"/>
  <c r="P53"/>
  <c r="AC53" s="1"/>
  <c r="P45"/>
  <c r="AC45" s="1"/>
  <c r="P37"/>
  <c r="AC37" s="1"/>
  <c r="N119"/>
  <c r="AB119" s="1"/>
  <c r="K90" i="13"/>
  <c r="P90" s="1"/>
  <c r="AC90" s="1"/>
  <c r="K89"/>
  <c r="P89" s="1"/>
  <c r="AC89" s="1"/>
  <c r="K84"/>
  <c r="P84" s="1"/>
  <c r="AC84" s="1"/>
  <c r="K67"/>
  <c r="P67" s="1"/>
  <c r="AC67" s="1"/>
  <c r="K59"/>
  <c r="N59" s="1"/>
  <c r="AB59" s="1"/>
  <c r="P97" i="12"/>
  <c r="AC97" s="1"/>
  <c r="N68"/>
  <c r="AB68" s="1"/>
  <c r="N53"/>
  <c r="AB53" s="1"/>
  <c r="N33"/>
  <c r="AB33" s="1"/>
  <c r="L33"/>
  <c r="M33" s="1"/>
  <c r="P91" i="11"/>
  <c r="AC91" s="1"/>
  <c r="N51"/>
  <c r="AB51" s="1"/>
  <c r="N47"/>
  <c r="AB47" s="1"/>
  <c r="N43"/>
  <c r="AB43" s="1"/>
  <c r="N39"/>
  <c r="AB39" s="1"/>
  <c r="N35"/>
  <c r="AB35" s="1"/>
  <c r="M51"/>
  <c r="AA51" s="1"/>
  <c r="M43"/>
  <c r="AA43" s="1"/>
  <c r="M35"/>
  <c r="AA35" s="1"/>
  <c r="P67"/>
  <c r="AC67" s="1"/>
  <c r="P66"/>
  <c r="AC66" s="1"/>
  <c r="K106" i="13"/>
  <c r="O106" s="1"/>
  <c r="K103"/>
  <c r="K100"/>
  <c r="O100" s="1"/>
  <c r="K96"/>
  <c r="O96" s="1"/>
  <c r="K94"/>
  <c r="P94" s="1"/>
  <c r="AC94" s="1"/>
  <c r="K93"/>
  <c r="O93" s="1"/>
  <c r="K88"/>
  <c r="N88" s="1"/>
  <c r="AB88" s="1"/>
  <c r="K86"/>
  <c r="O86" s="1"/>
  <c r="K85"/>
  <c r="N85" s="1"/>
  <c r="AB85" s="1"/>
  <c r="N82"/>
  <c r="AB82" s="1"/>
  <c r="K80"/>
  <c r="O80" s="1"/>
  <c r="K78"/>
  <c r="O78" s="1"/>
  <c r="K77"/>
  <c r="O77" s="1"/>
  <c r="P76"/>
  <c r="AC76" s="1"/>
  <c r="K68"/>
  <c r="P68" s="1"/>
  <c r="AC68" s="1"/>
  <c r="K66"/>
  <c r="N66" s="1"/>
  <c r="AB66" s="1"/>
  <c r="K62"/>
  <c r="P62" s="1"/>
  <c r="AC62" s="1"/>
  <c r="K58"/>
  <c r="N58" s="1"/>
  <c r="AB58" s="1"/>
  <c r="K54"/>
  <c r="N54" s="1"/>
  <c r="AB54" s="1"/>
  <c r="N93" i="12"/>
  <c r="AB93" s="1"/>
  <c r="N71"/>
  <c r="AB71" s="1"/>
  <c r="N61"/>
  <c r="AB61" s="1"/>
  <c r="P50"/>
  <c r="AC50" s="1"/>
  <c r="L47"/>
  <c r="Z47" s="1"/>
  <c r="P46"/>
  <c r="AC46" s="1"/>
  <c r="N91" i="11"/>
  <c r="AB91" s="1"/>
  <c r="O88"/>
  <c r="O87"/>
  <c r="P51"/>
  <c r="AC51" s="1"/>
  <c r="P47"/>
  <c r="AC47" s="1"/>
  <c r="P43"/>
  <c r="AC43" s="1"/>
  <c r="P39"/>
  <c r="AC39" s="1"/>
  <c r="P35"/>
  <c r="AC35" s="1"/>
  <c r="M82" i="13"/>
  <c r="AA82" s="1"/>
  <c r="L120"/>
  <c r="M120" s="1"/>
  <c r="O120"/>
  <c r="Y120"/>
  <c r="L119"/>
  <c r="M119" s="1"/>
  <c r="O119"/>
  <c r="M101" i="11"/>
  <c r="AA101" s="1"/>
  <c r="Z101"/>
  <c r="N120" i="13"/>
  <c r="AB120" s="1"/>
  <c r="K113"/>
  <c r="O113" s="1"/>
  <c r="K111"/>
  <c r="K109"/>
  <c r="P109" s="1"/>
  <c r="AC109" s="1"/>
  <c r="K107"/>
  <c r="P107" s="1"/>
  <c r="AC107" s="1"/>
  <c r="K104"/>
  <c r="O104" s="1"/>
  <c r="K102"/>
  <c r="K101"/>
  <c r="P101" s="1"/>
  <c r="AC101" s="1"/>
  <c r="K99"/>
  <c r="O99" s="1"/>
  <c r="K98"/>
  <c r="P98" s="1"/>
  <c r="AC98" s="1"/>
  <c r="K97"/>
  <c r="P97" s="1"/>
  <c r="AC97" s="1"/>
  <c r="K95"/>
  <c r="P95" s="1"/>
  <c r="AC95" s="1"/>
  <c r="K91"/>
  <c r="P91" s="1"/>
  <c r="AC91" s="1"/>
  <c r="O90"/>
  <c r="K87"/>
  <c r="P87" s="1"/>
  <c r="AC87" s="1"/>
  <c r="N84"/>
  <c r="AB84" s="1"/>
  <c r="K83"/>
  <c r="P83" s="1"/>
  <c r="AC83" s="1"/>
  <c r="O82"/>
  <c r="K79"/>
  <c r="P79" s="1"/>
  <c r="AC79" s="1"/>
  <c r="N76"/>
  <c r="AB76" s="1"/>
  <c r="K75"/>
  <c r="P75" s="1"/>
  <c r="AC75" s="1"/>
  <c r="K74"/>
  <c r="P74" s="1"/>
  <c r="AC74" s="1"/>
  <c r="K71"/>
  <c r="N71" s="1"/>
  <c r="AB71" s="1"/>
  <c r="K70"/>
  <c r="P70" s="1"/>
  <c r="AC70" s="1"/>
  <c r="N67"/>
  <c r="AB67" s="1"/>
  <c r="K65"/>
  <c r="L65" s="1"/>
  <c r="Z65" s="1"/>
  <c r="K64"/>
  <c r="P64" s="1"/>
  <c r="AC64" s="1"/>
  <c r="K61"/>
  <c r="L61" s="1"/>
  <c r="Z61" s="1"/>
  <c r="K60"/>
  <c r="P60" s="1"/>
  <c r="AC60" s="1"/>
  <c r="K57"/>
  <c r="L57" s="1"/>
  <c r="Z57" s="1"/>
  <c r="K56"/>
  <c r="P56" s="1"/>
  <c r="AC56" s="1"/>
  <c r="K53"/>
  <c r="P53" s="1"/>
  <c r="AC53" s="1"/>
  <c r="K52"/>
  <c r="N52" s="1"/>
  <c r="AB52" s="1"/>
  <c r="N33"/>
  <c r="AB33" s="1"/>
  <c r="L33"/>
  <c r="Z33" s="1"/>
  <c r="O105" i="12"/>
  <c r="O96"/>
  <c r="O76"/>
  <c r="P66"/>
  <c r="AC66" s="1"/>
  <c r="P59"/>
  <c r="AC59" s="1"/>
  <c r="N51"/>
  <c r="AB51" s="1"/>
  <c r="L49"/>
  <c r="Z49" s="1"/>
  <c r="N47"/>
  <c r="AB47" s="1"/>
  <c r="L45"/>
  <c r="Z45" s="1"/>
  <c r="N112" i="11"/>
  <c r="AB112" s="1"/>
  <c r="O108"/>
  <c r="N103"/>
  <c r="AB103" s="1"/>
  <c r="O101"/>
  <c r="O100"/>
  <c r="O92"/>
  <c r="N71"/>
  <c r="AB71" s="1"/>
  <c r="P70"/>
  <c r="AC70" s="1"/>
  <c r="N52"/>
  <c r="AB52" s="1"/>
  <c r="N50"/>
  <c r="AB50" s="1"/>
  <c r="N48"/>
  <c r="AB48" s="1"/>
  <c r="N46"/>
  <c r="AB46" s="1"/>
  <c r="N44"/>
  <c r="AB44" s="1"/>
  <c r="N42"/>
  <c r="AB42" s="1"/>
  <c r="N40"/>
  <c r="AB40" s="1"/>
  <c r="N38"/>
  <c r="AB38" s="1"/>
  <c r="N36"/>
  <c r="AB36" s="1"/>
  <c r="N34"/>
  <c r="AB34" s="1"/>
  <c r="M76" i="13"/>
  <c r="AA76" s="1"/>
  <c r="Z33" i="12"/>
  <c r="M112" i="11"/>
  <c r="AA112" s="1"/>
  <c r="Z112"/>
  <c r="M103"/>
  <c r="AA103" s="1"/>
  <c r="Z103"/>
  <c r="M52"/>
  <c r="AA52" s="1"/>
  <c r="Z52"/>
  <c r="M50"/>
  <c r="AA50" s="1"/>
  <c r="Z50"/>
  <c r="M48"/>
  <c r="AA48" s="1"/>
  <c r="Z48"/>
  <c r="M46"/>
  <c r="AA46" s="1"/>
  <c r="Z46"/>
  <c r="M44"/>
  <c r="AA44" s="1"/>
  <c r="Z44"/>
  <c r="M42"/>
  <c r="AA42" s="1"/>
  <c r="Z42"/>
  <c r="M40"/>
  <c r="AA40" s="1"/>
  <c r="Z40"/>
  <c r="M38"/>
  <c r="AA38" s="1"/>
  <c r="Z38"/>
  <c r="M36"/>
  <c r="AA36" s="1"/>
  <c r="Z36"/>
  <c r="M34"/>
  <c r="AA34" s="1"/>
  <c r="Z34"/>
  <c r="O121" i="13"/>
  <c r="Y119" i="11"/>
  <c r="O119"/>
  <c r="O107" i="13"/>
  <c r="O103"/>
  <c r="O92"/>
  <c r="P86"/>
  <c r="AC86" s="1"/>
  <c r="O84"/>
  <c r="P82"/>
  <c r="AC82" s="1"/>
  <c r="O81"/>
  <c r="P78"/>
  <c r="AC78" s="1"/>
  <c r="O76"/>
  <c r="P71"/>
  <c r="AC71" s="1"/>
  <c r="O107" i="12"/>
  <c r="O91"/>
  <c r="P75"/>
  <c r="AC75" s="1"/>
  <c r="P53"/>
  <c r="AC53" s="1"/>
  <c r="N52"/>
  <c r="AB52" s="1"/>
  <c r="P51"/>
  <c r="AC51" s="1"/>
  <c r="N50"/>
  <c r="AB50" s="1"/>
  <c r="P49"/>
  <c r="AC49" s="1"/>
  <c r="N48"/>
  <c r="AB48" s="1"/>
  <c r="P47"/>
  <c r="AC47" s="1"/>
  <c r="N46"/>
  <c r="AB46" s="1"/>
  <c r="P45"/>
  <c r="AC45" s="1"/>
  <c r="O112" i="11"/>
  <c r="O103"/>
  <c r="O94"/>
  <c r="O90"/>
  <c r="O86"/>
  <c r="P71"/>
  <c r="AC71" s="1"/>
  <c r="P52"/>
  <c r="AC52" s="1"/>
  <c r="P50"/>
  <c r="AC50" s="1"/>
  <c r="P48"/>
  <c r="AC48" s="1"/>
  <c r="P46"/>
  <c r="AC46" s="1"/>
  <c r="P44"/>
  <c r="AC44" s="1"/>
  <c r="P42"/>
  <c r="AC42" s="1"/>
  <c r="P40"/>
  <c r="AC40" s="1"/>
  <c r="P38"/>
  <c r="AC38" s="1"/>
  <c r="P36"/>
  <c r="AC36" s="1"/>
  <c r="P34"/>
  <c r="AC34" s="1"/>
  <c r="M121" i="13"/>
  <c r="Z121"/>
  <c r="AA120"/>
  <c r="A55"/>
  <c r="G54"/>
  <c r="G34"/>
  <c r="R150" i="12"/>
  <c r="T150"/>
  <c r="AM150" s="1"/>
  <c r="R146"/>
  <c r="T146"/>
  <c r="AM146" s="1"/>
  <c r="R142"/>
  <c r="T142"/>
  <c r="AM142" s="1"/>
  <c r="R138"/>
  <c r="T138"/>
  <c r="AM138" s="1"/>
  <c r="Q119"/>
  <c r="AD119" s="1"/>
  <c r="AA119" i="11"/>
  <c r="U152" i="13"/>
  <c r="T151"/>
  <c r="AM151" s="1"/>
  <c r="T149"/>
  <c r="AM149" s="1"/>
  <c r="T147"/>
  <c r="AM147" s="1"/>
  <c r="T145"/>
  <c r="AM145" s="1"/>
  <c r="T143"/>
  <c r="AM143" s="1"/>
  <c r="T141"/>
  <c r="AM141" s="1"/>
  <c r="T139"/>
  <c r="AM139" s="1"/>
  <c r="T137"/>
  <c r="AM137" s="1"/>
  <c r="T135"/>
  <c r="AM135" s="1"/>
  <c r="T133"/>
  <c r="AM133" s="1"/>
  <c r="Y121"/>
  <c r="P121"/>
  <c r="AC121" s="1"/>
  <c r="N121"/>
  <c r="AB121" s="1"/>
  <c r="Y119"/>
  <c r="P119"/>
  <c r="AC119" s="1"/>
  <c r="N119"/>
  <c r="AB119" s="1"/>
  <c r="AF14"/>
  <c r="S15"/>
  <c r="R148" i="12"/>
  <c r="T148"/>
  <c r="AM148" s="1"/>
  <c r="R144"/>
  <c r="T144"/>
  <c r="AM144" s="1"/>
  <c r="R140"/>
  <c r="T140"/>
  <c r="AM140" s="1"/>
  <c r="AA121"/>
  <c r="AF11"/>
  <c r="S12"/>
  <c r="AN150"/>
  <c r="AN146"/>
  <c r="AN142"/>
  <c r="AN138"/>
  <c r="T137" i="11"/>
  <c r="AM137" s="1"/>
  <c r="T135"/>
  <c r="AM135" s="1"/>
  <c r="T133"/>
  <c r="AM133" s="1"/>
  <c r="AF12"/>
  <c r="S13"/>
  <c r="T136" i="12"/>
  <c r="AM136" s="1"/>
  <c r="T134"/>
  <c r="AM134" s="1"/>
  <c r="T132"/>
  <c r="AM132" s="1"/>
  <c r="Z121"/>
  <c r="G72"/>
  <c r="G70"/>
  <c r="G67"/>
  <c r="G65"/>
  <c r="G63"/>
  <c r="G61"/>
  <c r="G59"/>
  <c r="G57"/>
  <c r="G55"/>
  <c r="G53"/>
  <c r="G34"/>
  <c r="T150" i="11"/>
  <c r="AM150" s="1"/>
  <c r="T148"/>
  <c r="AM148" s="1"/>
  <c r="T146"/>
  <c r="AM146" s="1"/>
  <c r="T144"/>
  <c r="AM144" s="1"/>
  <c r="T142"/>
  <c r="AM142" s="1"/>
  <c r="T140"/>
  <c r="AM140" s="1"/>
  <c r="T138"/>
  <c r="AM138" s="1"/>
  <c r="T136"/>
  <c r="AM136" s="1"/>
  <c r="T134"/>
  <c r="AM134" s="1"/>
  <c r="T132"/>
  <c r="AM132" s="1"/>
  <c r="Z119"/>
  <c r="N63" i="13"/>
  <c r="AB63" s="1"/>
  <c r="L55"/>
  <c r="N55"/>
  <c r="AB55" s="1"/>
  <c r="L34"/>
  <c r="Z34" s="1"/>
  <c r="N34"/>
  <c r="AB34" s="1"/>
  <c r="P34"/>
  <c r="AC34" s="1"/>
  <c r="M113" i="12"/>
  <c r="AA113" s="1"/>
  <c r="M96"/>
  <c r="AA96" s="1"/>
  <c r="P103" i="13"/>
  <c r="AC103" s="1"/>
  <c r="N103"/>
  <c r="AB103" s="1"/>
  <c r="N101"/>
  <c r="AB101" s="1"/>
  <c r="N99"/>
  <c r="AB99" s="1"/>
  <c r="N95"/>
  <c r="AB95" s="1"/>
  <c r="P93"/>
  <c r="AC93" s="1"/>
  <c r="N93"/>
  <c r="AB93" s="1"/>
  <c r="P81"/>
  <c r="AC81" s="1"/>
  <c r="N81"/>
  <c r="AB81" s="1"/>
  <c r="N77"/>
  <c r="AB77" s="1"/>
  <c r="B30" i="10"/>
  <c r="N60" i="12"/>
  <c r="AB60" s="1"/>
  <c r="B29" i="9"/>
  <c r="M53" i="12"/>
  <c r="P34"/>
  <c r="AC34" s="1"/>
  <c r="L34"/>
  <c r="Z34" s="1"/>
  <c r="N34"/>
  <c r="AB34" s="1"/>
  <c r="M92" i="11"/>
  <c r="AA92" s="1"/>
  <c r="M88"/>
  <c r="AA88" s="1"/>
  <c r="K51" i="13"/>
  <c r="K50"/>
  <c r="K49"/>
  <c r="K48"/>
  <c r="K47"/>
  <c r="K46"/>
  <c r="K45"/>
  <c r="K44"/>
  <c r="K43"/>
  <c r="K42"/>
  <c r="K41"/>
  <c r="K40"/>
  <c r="K39"/>
  <c r="K38"/>
  <c r="K37"/>
  <c r="K36"/>
  <c r="K35"/>
  <c r="N113" i="12"/>
  <c r="AB113" s="1"/>
  <c r="P106"/>
  <c r="AC106" s="1"/>
  <c r="P104"/>
  <c r="AC104" s="1"/>
  <c r="N102"/>
  <c r="AB102" s="1"/>
  <c r="P98"/>
  <c r="AC98" s="1"/>
  <c r="P96"/>
  <c r="AC96" s="1"/>
  <c r="P94"/>
  <c r="AC94" s="1"/>
  <c r="P92"/>
  <c r="AC92" s="1"/>
  <c r="P90"/>
  <c r="AC90" s="1"/>
  <c r="P88"/>
  <c r="AC88" s="1"/>
  <c r="P86"/>
  <c r="AC86" s="1"/>
  <c r="P84"/>
  <c r="AC84" s="1"/>
  <c r="P80"/>
  <c r="AC80" s="1"/>
  <c r="N76"/>
  <c r="AB76" s="1"/>
  <c r="N72"/>
  <c r="AB72" s="1"/>
  <c r="L58"/>
  <c r="Z58" s="1"/>
  <c r="L54"/>
  <c r="Z54" s="1"/>
  <c r="N54"/>
  <c r="AB54" s="1"/>
  <c r="M94" i="11"/>
  <c r="AA94" s="1"/>
  <c r="M90"/>
  <c r="AA90" s="1"/>
  <c r="M86"/>
  <c r="AA86" s="1"/>
  <c r="L84"/>
  <c r="Z84" s="1"/>
  <c r="N84"/>
  <c r="AB84" s="1"/>
  <c r="P84"/>
  <c r="AC84" s="1"/>
  <c r="L82"/>
  <c r="Z82" s="1"/>
  <c r="N82"/>
  <c r="AB82" s="1"/>
  <c r="P82"/>
  <c r="AC82" s="1"/>
  <c r="L78"/>
  <c r="Z78" s="1"/>
  <c r="N78"/>
  <c r="AB78" s="1"/>
  <c r="P78"/>
  <c r="AC78" s="1"/>
  <c r="Q35"/>
  <c r="AD35" s="1"/>
  <c r="L80"/>
  <c r="N80"/>
  <c r="AB80" s="1"/>
  <c r="P80"/>
  <c r="AC80" s="1"/>
  <c r="L76"/>
  <c r="N76"/>
  <c r="AB76" s="1"/>
  <c r="P76"/>
  <c r="AC76" s="1"/>
  <c r="M67"/>
  <c r="AA67" s="1"/>
  <c r="M59"/>
  <c r="AA59" s="1"/>
  <c r="M53"/>
  <c r="AA53" s="1"/>
  <c r="K44" i="12"/>
  <c r="K43"/>
  <c r="K42"/>
  <c r="K41"/>
  <c r="K40"/>
  <c r="K39"/>
  <c r="K38"/>
  <c r="K37"/>
  <c r="K36"/>
  <c r="K35"/>
  <c r="P113" i="11"/>
  <c r="AC113" s="1"/>
  <c r="N113"/>
  <c r="AB113" s="1"/>
  <c r="P111"/>
  <c r="AC111" s="1"/>
  <c r="P108"/>
  <c r="AC108" s="1"/>
  <c r="N108"/>
  <c r="AB108" s="1"/>
  <c r="P104"/>
  <c r="AC104" s="1"/>
  <c r="N104"/>
  <c r="AB104" s="1"/>
  <c r="P100"/>
  <c r="AC100" s="1"/>
  <c r="N100"/>
  <c r="AB100" s="1"/>
  <c r="P96"/>
  <c r="AC96" s="1"/>
  <c r="P94"/>
  <c r="AC94" s="1"/>
  <c r="N94"/>
  <c r="AB94" s="1"/>
  <c r="P92"/>
  <c r="AC92" s="1"/>
  <c r="N92"/>
  <c r="AB92" s="1"/>
  <c r="P90"/>
  <c r="AC90" s="1"/>
  <c r="N90"/>
  <c r="AB90" s="1"/>
  <c r="P88"/>
  <c r="AC88" s="1"/>
  <c r="N88"/>
  <c r="AB88" s="1"/>
  <c r="P86"/>
  <c r="AC86" s="1"/>
  <c r="N86"/>
  <c r="AB86" s="1"/>
  <c r="P74"/>
  <c r="AC74" s="1"/>
  <c r="O74"/>
  <c r="N74"/>
  <c r="AB74" s="1"/>
  <c r="N70"/>
  <c r="AB70" s="1"/>
  <c r="N67"/>
  <c r="AB67" s="1"/>
  <c r="N59"/>
  <c r="AB59" s="1"/>
  <c r="N57"/>
  <c r="AB57" s="1"/>
  <c r="N55"/>
  <c r="AB55" s="1"/>
  <c r="B28" i="8"/>
  <c r="N53" i="11"/>
  <c r="AB53" s="1"/>
  <c r="N63" l="1"/>
  <c r="AB63" s="1"/>
  <c r="O79"/>
  <c r="Q101"/>
  <c r="AD101" s="1"/>
  <c r="Q51"/>
  <c r="AD51" s="1"/>
  <c r="AE51" s="1"/>
  <c r="N62" i="12"/>
  <c r="AB62" s="1"/>
  <c r="O74"/>
  <c r="P78"/>
  <c r="AC78" s="1"/>
  <c r="P82"/>
  <c r="AC82" s="1"/>
  <c r="P111"/>
  <c r="AC111" s="1"/>
  <c r="N56"/>
  <c r="AB56" s="1"/>
  <c r="L64"/>
  <c r="N61" i="13"/>
  <c r="AB61" s="1"/>
  <c r="P85"/>
  <c r="AC85" s="1"/>
  <c r="P105"/>
  <c r="AC105" s="1"/>
  <c r="L59"/>
  <c r="M81"/>
  <c r="AA81" s="1"/>
  <c r="O83" i="12"/>
  <c r="O99"/>
  <c r="O85" i="13"/>
  <c r="O88"/>
  <c r="O119" i="12"/>
  <c r="Z51"/>
  <c r="P70"/>
  <c r="AC70" s="1"/>
  <c r="O93"/>
  <c r="N99"/>
  <c r="AB99" s="1"/>
  <c r="O105" i="13"/>
  <c r="M75" i="11"/>
  <c r="AA75" s="1"/>
  <c r="N103" i="12"/>
  <c r="AB103" s="1"/>
  <c r="M39" i="11"/>
  <c r="AA39" s="1"/>
  <c r="M47"/>
  <c r="AA47" s="1"/>
  <c r="M37"/>
  <c r="AA37" s="1"/>
  <c r="O96"/>
  <c r="Z41"/>
  <c r="M34" i="13"/>
  <c r="AA34" s="1"/>
  <c r="Q105" i="11"/>
  <c r="AD105" s="1"/>
  <c r="AE105" s="1"/>
  <c r="Q43"/>
  <c r="AD43" s="1"/>
  <c r="N67" i="12"/>
  <c r="AB67" s="1"/>
  <c r="O77"/>
  <c r="N100"/>
  <c r="AB100" s="1"/>
  <c r="P108"/>
  <c r="AC108" s="1"/>
  <c r="M111"/>
  <c r="AA111" s="1"/>
  <c r="N89" i="13"/>
  <c r="AB89" s="1"/>
  <c r="N97"/>
  <c r="AB97" s="1"/>
  <c r="P112"/>
  <c r="AC112" s="1"/>
  <c r="Z121" i="11"/>
  <c r="Z119" i="12"/>
  <c r="O75" i="11"/>
  <c r="P72"/>
  <c r="AC72" s="1"/>
  <c r="O98"/>
  <c r="O111"/>
  <c r="O79" i="12"/>
  <c r="O87"/>
  <c r="O95"/>
  <c r="O103"/>
  <c r="O112"/>
  <c r="O89" i="13"/>
  <c r="O112"/>
  <c r="Y119" i="12"/>
  <c r="N89" i="11"/>
  <c r="AB89" s="1"/>
  <c r="O109"/>
  <c r="P55" i="12"/>
  <c r="AC55" s="1"/>
  <c r="P63"/>
  <c r="AC63" s="1"/>
  <c r="N83"/>
  <c r="AB83" s="1"/>
  <c r="M46"/>
  <c r="AA46" s="1"/>
  <c r="N66"/>
  <c r="AB66" s="1"/>
  <c r="O89"/>
  <c r="O100"/>
  <c r="P107"/>
  <c r="AC107" s="1"/>
  <c r="N75" i="11"/>
  <c r="AB75" s="1"/>
  <c r="P93" i="12"/>
  <c r="AC93" s="1"/>
  <c r="Y121" i="11"/>
  <c r="N107"/>
  <c r="AB107" s="1"/>
  <c r="P109"/>
  <c r="AC109" s="1"/>
  <c r="P58" i="13"/>
  <c r="AC58" s="1"/>
  <c r="N96"/>
  <c r="AB96" s="1"/>
  <c r="N75" i="12"/>
  <c r="AB75" s="1"/>
  <c r="L83"/>
  <c r="N62" i="13"/>
  <c r="AB62" s="1"/>
  <c r="O94"/>
  <c r="N100"/>
  <c r="AB100" s="1"/>
  <c r="L85" i="12"/>
  <c r="Z85" s="1"/>
  <c r="P89"/>
  <c r="AC89" s="1"/>
  <c r="P119"/>
  <c r="AC119" s="1"/>
  <c r="N90" i="13"/>
  <c r="AB90" s="1"/>
  <c r="AE35" i="11"/>
  <c r="AE43"/>
  <c r="N72"/>
  <c r="AB72" s="1"/>
  <c r="Q75"/>
  <c r="Q46"/>
  <c r="AD46" s="1"/>
  <c r="AE46" s="1"/>
  <c r="N96"/>
  <c r="AB96" s="1"/>
  <c r="P98"/>
  <c r="AC98" s="1"/>
  <c r="P102"/>
  <c r="AC102" s="1"/>
  <c r="P106"/>
  <c r="AC106" s="1"/>
  <c r="Q39"/>
  <c r="AD39" s="1"/>
  <c r="AE39" s="1"/>
  <c r="M77"/>
  <c r="AA77" s="1"/>
  <c r="M81"/>
  <c r="AA81" s="1"/>
  <c r="N70" i="12"/>
  <c r="AB70" s="1"/>
  <c r="N74"/>
  <c r="AB74" s="1"/>
  <c r="P74"/>
  <c r="AC74" s="1"/>
  <c r="P76"/>
  <c r="AC76" s="1"/>
  <c r="N78"/>
  <c r="AB78" s="1"/>
  <c r="N80"/>
  <c r="AB80" s="1"/>
  <c r="N82"/>
  <c r="AB82" s="1"/>
  <c r="N84"/>
  <c r="AB84" s="1"/>
  <c r="N86"/>
  <c r="AB86" s="1"/>
  <c r="N88"/>
  <c r="AB88" s="1"/>
  <c r="N90"/>
  <c r="AB90" s="1"/>
  <c r="N92"/>
  <c r="AB92" s="1"/>
  <c r="N94"/>
  <c r="AB94" s="1"/>
  <c r="N96"/>
  <c r="AB96" s="1"/>
  <c r="N98"/>
  <c r="AB98" s="1"/>
  <c r="N104"/>
  <c r="AB104" s="1"/>
  <c r="P113"/>
  <c r="AC113" s="1"/>
  <c r="M96" i="11"/>
  <c r="AA96" s="1"/>
  <c r="Q82" i="13"/>
  <c r="AD82" s="1"/>
  <c r="M94" i="12"/>
  <c r="AA94" s="1"/>
  <c r="M104"/>
  <c r="AA104" s="1"/>
  <c r="P120" i="11"/>
  <c r="AC120" s="1"/>
  <c r="P120" i="12"/>
  <c r="AC120" s="1"/>
  <c r="AC124" s="1"/>
  <c r="O102" i="11"/>
  <c r="O106"/>
  <c r="O84" i="12"/>
  <c r="O92"/>
  <c r="O98"/>
  <c r="M89" i="11"/>
  <c r="M47" i="12"/>
  <c r="AA47" s="1"/>
  <c r="P79" i="11"/>
  <c r="AC79" s="1"/>
  <c r="P57" i="12"/>
  <c r="AC57" s="1"/>
  <c r="P61"/>
  <c r="AC61" s="1"/>
  <c r="P65"/>
  <c r="AC65" s="1"/>
  <c r="P71"/>
  <c r="AC71" s="1"/>
  <c r="O78"/>
  <c r="O94"/>
  <c r="O97"/>
  <c r="O104"/>
  <c r="O113"/>
  <c r="M91" i="11"/>
  <c r="AA91" s="1"/>
  <c r="M50" i="12"/>
  <c r="AA50" s="1"/>
  <c r="O101"/>
  <c r="N105"/>
  <c r="AB105" s="1"/>
  <c r="O109"/>
  <c r="P63" i="11"/>
  <c r="AC63" s="1"/>
  <c r="P77"/>
  <c r="AC77" s="1"/>
  <c r="N83"/>
  <c r="AB83" s="1"/>
  <c r="P105" i="12"/>
  <c r="AC105" s="1"/>
  <c r="Z52"/>
  <c r="L84"/>
  <c r="Z84" s="1"/>
  <c r="L92"/>
  <c r="N109"/>
  <c r="AB109" s="1"/>
  <c r="P95" i="11"/>
  <c r="AC95" s="1"/>
  <c r="L71" i="12"/>
  <c r="L98"/>
  <c r="Z98" s="1"/>
  <c r="P107" i="11"/>
  <c r="AC107" s="1"/>
  <c r="Y87"/>
  <c r="Y96"/>
  <c r="Y77"/>
  <c r="N65" i="12"/>
  <c r="AB65" s="1"/>
  <c r="O82"/>
  <c r="O80" i="11"/>
  <c r="Y88"/>
  <c r="Y92"/>
  <c r="Y101"/>
  <c r="AE101" s="1"/>
  <c r="Y103"/>
  <c r="Y90"/>
  <c r="Y67"/>
  <c r="Q38"/>
  <c r="AD38" s="1"/>
  <c r="AE38" s="1"/>
  <c r="Q47" i="12"/>
  <c r="AD47" s="1"/>
  <c r="AE47" s="1"/>
  <c r="N57" i="13"/>
  <c r="AB57" s="1"/>
  <c r="N75"/>
  <c r="AB75" s="1"/>
  <c r="N79"/>
  <c r="AB79" s="1"/>
  <c r="N83"/>
  <c r="AB83" s="1"/>
  <c r="N91"/>
  <c r="AB91" s="1"/>
  <c r="P99"/>
  <c r="AC99" s="1"/>
  <c r="P66"/>
  <c r="AC66" s="1"/>
  <c r="L74" i="12"/>
  <c r="L65"/>
  <c r="L78"/>
  <c r="L61"/>
  <c r="L70"/>
  <c r="Z70" s="1"/>
  <c r="L76"/>
  <c r="L82"/>
  <c r="L105"/>
  <c r="L70" i="11"/>
  <c r="Y70"/>
  <c r="L61"/>
  <c r="Y61"/>
  <c r="N63" i="12"/>
  <c r="AB63" s="1"/>
  <c r="N77"/>
  <c r="AB77" s="1"/>
  <c r="P81"/>
  <c r="AC81" s="1"/>
  <c r="Y63" i="11"/>
  <c r="Y72"/>
  <c r="Y81"/>
  <c r="R35"/>
  <c r="Q34"/>
  <c r="AD34" s="1"/>
  <c r="AE34" s="1"/>
  <c r="Q42"/>
  <c r="AD42" s="1"/>
  <c r="AE42" s="1"/>
  <c r="Q50"/>
  <c r="AD50" s="1"/>
  <c r="AE50" s="1"/>
  <c r="N87" i="13"/>
  <c r="AB87" s="1"/>
  <c r="N109"/>
  <c r="AB109" s="1"/>
  <c r="Z119"/>
  <c r="M49" i="12"/>
  <c r="AA49" s="1"/>
  <c r="Q120" i="13"/>
  <c r="AD120" s="1"/>
  <c r="M48" i="12"/>
  <c r="AA52"/>
  <c r="Q52"/>
  <c r="AD52" s="1"/>
  <c r="L65" i="11"/>
  <c r="Y65"/>
  <c r="L57"/>
  <c r="Y57"/>
  <c r="R51"/>
  <c r="N65"/>
  <c r="AB65" s="1"/>
  <c r="O77"/>
  <c r="O81"/>
  <c r="Q36"/>
  <c r="AD36" s="1"/>
  <c r="AE36" s="1"/>
  <c r="Q40"/>
  <c r="AD40" s="1"/>
  <c r="AE40" s="1"/>
  <c r="Q44"/>
  <c r="AD44" s="1"/>
  <c r="AE44" s="1"/>
  <c r="Q48"/>
  <c r="AD48" s="1"/>
  <c r="AE48" s="1"/>
  <c r="Q52"/>
  <c r="AD52" s="1"/>
  <c r="AE52" s="1"/>
  <c r="Q91"/>
  <c r="AD91" s="1"/>
  <c r="AE91" s="1"/>
  <c r="Q103"/>
  <c r="AD103" s="1"/>
  <c r="AE103" s="1"/>
  <c r="Q112"/>
  <c r="AD112" s="1"/>
  <c r="AE112" s="1"/>
  <c r="M55"/>
  <c r="AA55" s="1"/>
  <c r="M63"/>
  <c r="AA63" s="1"/>
  <c r="M72"/>
  <c r="AA72" s="1"/>
  <c r="M79"/>
  <c r="M83"/>
  <c r="Q83" s="1"/>
  <c r="AD83" s="1"/>
  <c r="Q37"/>
  <c r="AD37" s="1"/>
  <c r="AE37" s="1"/>
  <c r="Q41"/>
  <c r="AD41" s="1"/>
  <c r="AE41" s="1"/>
  <c r="Q45"/>
  <c r="AD45" s="1"/>
  <c r="AE45" s="1"/>
  <c r="Q49"/>
  <c r="AD49" s="1"/>
  <c r="AE49" s="1"/>
  <c r="Q54"/>
  <c r="AD54" s="1"/>
  <c r="Q51" i="12"/>
  <c r="AD51" s="1"/>
  <c r="AE51" s="1"/>
  <c r="P100"/>
  <c r="AC100" s="1"/>
  <c r="P102"/>
  <c r="AC102" s="1"/>
  <c r="N106"/>
  <c r="AB106" s="1"/>
  <c r="N108"/>
  <c r="AB108" s="1"/>
  <c r="N111"/>
  <c r="AB111" s="1"/>
  <c r="M98"/>
  <c r="AA98" s="1"/>
  <c r="N68" i="13"/>
  <c r="AB68" s="1"/>
  <c r="Q76"/>
  <c r="AD76" s="1"/>
  <c r="AE76" s="1"/>
  <c r="P77"/>
  <c r="AC77" s="1"/>
  <c r="N105"/>
  <c r="AB105" s="1"/>
  <c r="N107"/>
  <c r="AB107" s="1"/>
  <c r="M70" i="12"/>
  <c r="AA70" s="1"/>
  <c r="N120" i="11"/>
  <c r="AB120" s="1"/>
  <c r="Y120"/>
  <c r="N120" i="12"/>
  <c r="AB120" s="1"/>
  <c r="AB124" s="1"/>
  <c r="Y120"/>
  <c r="Y124" s="1"/>
  <c r="Q121"/>
  <c r="AD121" s="1"/>
  <c r="AC124" i="13"/>
  <c r="Z120"/>
  <c r="Q119" i="11"/>
  <c r="AD119" s="1"/>
  <c r="AE119" s="1"/>
  <c r="M120"/>
  <c r="M120" i="12"/>
  <c r="Q120" s="1"/>
  <c r="AD120" s="1"/>
  <c r="O85" i="11"/>
  <c r="O89"/>
  <c r="O93"/>
  <c r="O95"/>
  <c r="O99"/>
  <c r="O107"/>
  <c r="O75" i="12"/>
  <c r="P77"/>
  <c r="AC77" s="1"/>
  <c r="O102"/>
  <c r="O106"/>
  <c r="O111"/>
  <c r="P72" i="13"/>
  <c r="AC72" s="1"/>
  <c r="O108"/>
  <c r="M85" i="11"/>
  <c r="M93"/>
  <c r="M99"/>
  <c r="AA99" s="1"/>
  <c r="M107"/>
  <c r="AA107" s="1"/>
  <c r="P75"/>
  <c r="AC75" s="1"/>
  <c r="O83"/>
  <c r="O91"/>
  <c r="O85" i="12"/>
  <c r="N91"/>
  <c r="AB91" s="1"/>
  <c r="N80" i="13"/>
  <c r="AB80" s="1"/>
  <c r="N108"/>
  <c r="AB108" s="1"/>
  <c r="M109" i="11"/>
  <c r="N85"/>
  <c r="AB85" s="1"/>
  <c r="N93"/>
  <c r="AB93" s="1"/>
  <c r="O81" i="12"/>
  <c r="N68" i="11"/>
  <c r="AB68" s="1"/>
  <c r="P81"/>
  <c r="AC81" s="1"/>
  <c r="M87"/>
  <c r="AA87" s="1"/>
  <c r="N79"/>
  <c r="AB79" s="1"/>
  <c r="P85"/>
  <c r="AC85" s="1"/>
  <c r="P83" i="12"/>
  <c r="AC83" s="1"/>
  <c r="O121" i="11"/>
  <c r="P60"/>
  <c r="AC60" s="1"/>
  <c r="N81"/>
  <c r="AB81" s="1"/>
  <c r="N87"/>
  <c r="AB87" s="1"/>
  <c r="L93" i="12"/>
  <c r="Z93" s="1"/>
  <c r="P103"/>
  <c r="AC103" s="1"/>
  <c r="N121" i="11"/>
  <c r="AB121" s="1"/>
  <c r="N77"/>
  <c r="AB77" s="1"/>
  <c r="P95" i="12"/>
  <c r="AC95" s="1"/>
  <c r="P112"/>
  <c r="AC112" s="1"/>
  <c r="P93" i="11"/>
  <c r="AC93" s="1"/>
  <c r="N99"/>
  <c r="AB99" s="1"/>
  <c r="N109"/>
  <c r="AB109" s="1"/>
  <c r="P83"/>
  <c r="AC83" s="1"/>
  <c r="L66" i="12"/>
  <c r="Z66" s="1"/>
  <c r="L100"/>
  <c r="Z100" s="1"/>
  <c r="L103"/>
  <c r="P121" i="11"/>
  <c r="AC121" s="1"/>
  <c r="AC124" s="1"/>
  <c r="P99"/>
  <c r="AC99" s="1"/>
  <c r="L102" i="12"/>
  <c r="L106"/>
  <c r="Z106" s="1"/>
  <c r="Y109" i="11"/>
  <c r="Y93"/>
  <c r="Y89"/>
  <c r="Y99"/>
  <c r="Y107"/>
  <c r="Y75"/>
  <c r="Y79"/>
  <c r="Y83"/>
  <c r="L74"/>
  <c r="Y74"/>
  <c r="Q46" i="12"/>
  <c r="AD46" s="1"/>
  <c r="AE46" s="1"/>
  <c r="Q50"/>
  <c r="N65" i="13"/>
  <c r="AB65" s="1"/>
  <c r="M45" i="12"/>
  <c r="AA45" s="1"/>
  <c r="M33" i="11"/>
  <c r="R43"/>
  <c r="M82"/>
  <c r="AA82" s="1"/>
  <c r="M85" i="12"/>
  <c r="AA85" s="1"/>
  <c r="Z79"/>
  <c r="M79"/>
  <c r="AA79" s="1"/>
  <c r="AA33"/>
  <c r="Q33"/>
  <c r="AD33" s="1"/>
  <c r="L56" i="11"/>
  <c r="Y56"/>
  <c r="L60"/>
  <c r="Y60"/>
  <c r="L64"/>
  <c r="M64" s="1"/>
  <c r="AA64" s="1"/>
  <c r="Y64"/>
  <c r="L68"/>
  <c r="Y68"/>
  <c r="L95"/>
  <c r="Y95"/>
  <c r="L98"/>
  <c r="Y98"/>
  <c r="L102"/>
  <c r="Y102"/>
  <c r="L106"/>
  <c r="Y106"/>
  <c r="L111"/>
  <c r="Y111"/>
  <c r="AE54"/>
  <c r="L58"/>
  <c r="Y58"/>
  <c r="L62"/>
  <c r="Y62"/>
  <c r="L66"/>
  <c r="Y66"/>
  <c r="L71"/>
  <c r="Y71"/>
  <c r="L97"/>
  <c r="Y97"/>
  <c r="N97"/>
  <c r="AB97" s="1"/>
  <c r="L100"/>
  <c r="Y100"/>
  <c r="L104"/>
  <c r="Y104"/>
  <c r="L108"/>
  <c r="Y108"/>
  <c r="L113"/>
  <c r="Y113"/>
  <c r="M84"/>
  <c r="AA84" s="1"/>
  <c r="AE82" i="13"/>
  <c r="AB124"/>
  <c r="P67" i="12"/>
  <c r="AC67" s="1"/>
  <c r="P72"/>
  <c r="AC72" s="1"/>
  <c r="N92" i="13"/>
  <c r="AB92" s="1"/>
  <c r="N79" i="12"/>
  <c r="AB79" s="1"/>
  <c r="N87"/>
  <c r="AB87" s="1"/>
  <c r="O108"/>
  <c r="N64" i="11"/>
  <c r="AB64" s="1"/>
  <c r="O120"/>
  <c r="L63" i="12"/>
  <c r="L67"/>
  <c r="L72"/>
  <c r="L75"/>
  <c r="L77"/>
  <c r="N56" i="11"/>
  <c r="AB56" s="1"/>
  <c r="O120" i="12"/>
  <c r="L105" i="13"/>
  <c r="L108" i="12"/>
  <c r="R39" i="11"/>
  <c r="S39" s="1"/>
  <c r="AF39" s="1"/>
  <c r="AG39" s="1"/>
  <c r="M78"/>
  <c r="AA78" s="1"/>
  <c r="M33" i="13"/>
  <c r="P62" i="12"/>
  <c r="AC62" s="1"/>
  <c r="Y62"/>
  <c r="P58"/>
  <c r="AC58" s="1"/>
  <c r="Y58"/>
  <c r="P56"/>
  <c r="AC56" s="1"/>
  <c r="Y56"/>
  <c r="P64"/>
  <c r="AC64" s="1"/>
  <c r="Y64"/>
  <c r="P85"/>
  <c r="AC85" s="1"/>
  <c r="Y85"/>
  <c r="L87"/>
  <c r="Y87"/>
  <c r="L89"/>
  <c r="Y89"/>
  <c r="L91"/>
  <c r="Y91"/>
  <c r="L95"/>
  <c r="Y95"/>
  <c r="L99"/>
  <c r="Y99"/>
  <c r="L107"/>
  <c r="Y107"/>
  <c r="L112"/>
  <c r="Y112"/>
  <c r="P60"/>
  <c r="AC60" s="1"/>
  <c r="Y60"/>
  <c r="L68"/>
  <c r="Y68"/>
  <c r="L86"/>
  <c r="Y86"/>
  <c r="L88"/>
  <c r="Y88"/>
  <c r="L90"/>
  <c r="Y90"/>
  <c r="L97"/>
  <c r="Y97"/>
  <c r="L101"/>
  <c r="Y101"/>
  <c r="L109"/>
  <c r="Y109"/>
  <c r="L112" i="13"/>
  <c r="Y112"/>
  <c r="R37" i="11"/>
  <c r="S37" s="1"/>
  <c r="AF37" s="1"/>
  <c r="AG37" s="1"/>
  <c r="R41"/>
  <c r="S41" s="1"/>
  <c r="AF41" s="1"/>
  <c r="AG41" s="1"/>
  <c r="R45"/>
  <c r="S45" s="1"/>
  <c r="AF45" s="1"/>
  <c r="AG45" s="1"/>
  <c r="R54"/>
  <c r="S54" s="1"/>
  <c r="AF54" s="1"/>
  <c r="AG54" s="1"/>
  <c r="L72" i="13"/>
  <c r="Y72"/>
  <c r="R47" i="12"/>
  <c r="R48" i="11"/>
  <c r="S48" s="1"/>
  <c r="AF48" s="1"/>
  <c r="AG48" s="1"/>
  <c r="L57" i="12"/>
  <c r="Y57"/>
  <c r="L80"/>
  <c r="Y80"/>
  <c r="L55"/>
  <c r="Y55"/>
  <c r="L59"/>
  <c r="Y59"/>
  <c r="P79"/>
  <c r="AC79" s="1"/>
  <c r="Y79"/>
  <c r="L81"/>
  <c r="Y81"/>
  <c r="L92" i="13"/>
  <c r="Y92"/>
  <c r="P63"/>
  <c r="AC63" s="1"/>
  <c r="Y63"/>
  <c r="L108"/>
  <c r="Y108"/>
  <c r="P59"/>
  <c r="AC59" s="1"/>
  <c r="Y59"/>
  <c r="L84"/>
  <c r="Y84"/>
  <c r="L90"/>
  <c r="Y90"/>
  <c r="R40" i="11"/>
  <c r="S40" s="1"/>
  <c r="AF40" s="1"/>
  <c r="AG40" s="1"/>
  <c r="L67" i="13"/>
  <c r="Y67"/>
  <c r="L89"/>
  <c r="Y89"/>
  <c r="L58"/>
  <c r="Y58"/>
  <c r="L66"/>
  <c r="Y66"/>
  <c r="L78"/>
  <c r="Y78"/>
  <c r="N78"/>
  <c r="AB78" s="1"/>
  <c r="L85"/>
  <c r="Y85"/>
  <c r="L88"/>
  <c r="Y88"/>
  <c r="P88"/>
  <c r="AC88" s="1"/>
  <c r="L94"/>
  <c r="Y94"/>
  <c r="N94"/>
  <c r="AB94" s="1"/>
  <c r="L100"/>
  <c r="Y100"/>
  <c r="P100"/>
  <c r="AC100" s="1"/>
  <c r="L106"/>
  <c r="P106"/>
  <c r="AC106" s="1"/>
  <c r="Y106"/>
  <c r="N106"/>
  <c r="AB106" s="1"/>
  <c r="L54"/>
  <c r="Y54"/>
  <c r="P54"/>
  <c r="AC54" s="1"/>
  <c r="L62"/>
  <c r="Y62"/>
  <c r="L68"/>
  <c r="Y68"/>
  <c r="L77"/>
  <c r="Y77"/>
  <c r="L80"/>
  <c r="Y80"/>
  <c r="P80"/>
  <c r="AC80" s="1"/>
  <c r="L86"/>
  <c r="Y86"/>
  <c r="N86"/>
  <c r="AB86" s="1"/>
  <c r="L93"/>
  <c r="Y93"/>
  <c r="L96"/>
  <c r="Y96"/>
  <c r="P96"/>
  <c r="AC96" s="1"/>
  <c r="L103"/>
  <c r="Y103"/>
  <c r="L53"/>
  <c r="Y53"/>
  <c r="N53"/>
  <c r="AB53" s="1"/>
  <c r="P57"/>
  <c r="AC57" s="1"/>
  <c r="Y57"/>
  <c r="L60"/>
  <c r="Y60"/>
  <c r="N60"/>
  <c r="AB60" s="1"/>
  <c r="P65"/>
  <c r="AC65" s="1"/>
  <c r="Y65"/>
  <c r="L71"/>
  <c r="Y71"/>
  <c r="N74"/>
  <c r="AB74" s="1"/>
  <c r="Y74"/>
  <c r="L74"/>
  <c r="L75"/>
  <c r="Y75"/>
  <c r="O75"/>
  <c r="L83"/>
  <c r="Y83"/>
  <c r="O83"/>
  <c r="L91"/>
  <c r="Y91"/>
  <c r="O91"/>
  <c r="N98"/>
  <c r="AB98" s="1"/>
  <c r="Y98"/>
  <c r="L98"/>
  <c r="O98"/>
  <c r="N102"/>
  <c r="AB102" s="1"/>
  <c r="P102"/>
  <c r="AC102" s="1"/>
  <c r="Y102"/>
  <c r="L102"/>
  <c r="O102"/>
  <c r="L107"/>
  <c r="Y107"/>
  <c r="L109"/>
  <c r="O109"/>
  <c r="Y109"/>
  <c r="L113"/>
  <c r="P113"/>
  <c r="AC113" s="1"/>
  <c r="Y113"/>
  <c r="N113"/>
  <c r="AB113" s="1"/>
  <c r="O74"/>
  <c r="P52"/>
  <c r="AC52" s="1"/>
  <c r="L52"/>
  <c r="Y52"/>
  <c r="L56"/>
  <c r="Y56"/>
  <c r="N56"/>
  <c r="AB56" s="1"/>
  <c r="P61"/>
  <c r="AC61" s="1"/>
  <c r="Y61"/>
  <c r="L64"/>
  <c r="Y64"/>
  <c r="N64"/>
  <c r="AB64" s="1"/>
  <c r="L70"/>
  <c r="Y70"/>
  <c r="N70"/>
  <c r="AB70" s="1"/>
  <c r="L79"/>
  <c r="Y79"/>
  <c r="O79"/>
  <c r="L87"/>
  <c r="O87"/>
  <c r="Y87"/>
  <c r="L95"/>
  <c r="Y95"/>
  <c r="O95"/>
  <c r="L97"/>
  <c r="Y97"/>
  <c r="O97"/>
  <c r="L99"/>
  <c r="Y99"/>
  <c r="L101"/>
  <c r="O101"/>
  <c r="Y101"/>
  <c r="L104"/>
  <c r="P104"/>
  <c r="AC104" s="1"/>
  <c r="Y104"/>
  <c r="N104"/>
  <c r="AB104" s="1"/>
  <c r="N111"/>
  <c r="AB111" s="1"/>
  <c r="P111"/>
  <c r="AC111" s="1"/>
  <c r="L111"/>
  <c r="O111"/>
  <c r="Y111"/>
  <c r="R52" i="12"/>
  <c r="S52" s="1"/>
  <c r="AF52" s="1"/>
  <c r="Q77" i="11"/>
  <c r="AD77" s="1"/>
  <c r="R44"/>
  <c r="S44" s="1"/>
  <c r="AF44" s="1"/>
  <c r="AG44" s="1"/>
  <c r="Q81"/>
  <c r="AD81" s="1"/>
  <c r="AE81" s="1"/>
  <c r="AE121" i="12"/>
  <c r="S35" i="11"/>
  <c r="AF35" s="1"/>
  <c r="AG35" s="1"/>
  <c r="S51"/>
  <c r="AF51" s="1"/>
  <c r="B29" i="8"/>
  <c r="A69"/>
  <c r="AD75" i="11"/>
  <c r="AE75" s="1"/>
  <c r="P38" i="12"/>
  <c r="AC38" s="1"/>
  <c r="L38"/>
  <c r="Z38" s="1"/>
  <c r="N38"/>
  <c r="AB38" s="1"/>
  <c r="Y38"/>
  <c r="P42"/>
  <c r="AC42" s="1"/>
  <c r="L42"/>
  <c r="Z42" s="1"/>
  <c r="N42"/>
  <c r="AB42" s="1"/>
  <c r="Y42"/>
  <c r="P35"/>
  <c r="AC35" s="1"/>
  <c r="L35"/>
  <c r="Z35" s="1"/>
  <c r="N35"/>
  <c r="AB35" s="1"/>
  <c r="Y35"/>
  <c r="P37"/>
  <c r="AC37" s="1"/>
  <c r="L37"/>
  <c r="Z37" s="1"/>
  <c r="N37"/>
  <c r="AB37" s="1"/>
  <c r="Y37"/>
  <c r="P39"/>
  <c r="AC39" s="1"/>
  <c r="L39"/>
  <c r="Z39" s="1"/>
  <c r="N39"/>
  <c r="AB39" s="1"/>
  <c r="Y39"/>
  <c r="P41"/>
  <c r="AC41" s="1"/>
  <c r="L41"/>
  <c r="Z41" s="1"/>
  <c r="N41"/>
  <c r="AB41" s="1"/>
  <c r="Y41"/>
  <c r="P43"/>
  <c r="AC43" s="1"/>
  <c r="L43"/>
  <c r="Z43" s="1"/>
  <c r="N43"/>
  <c r="AB43" s="1"/>
  <c r="Y43"/>
  <c r="S47"/>
  <c r="AF47" s="1"/>
  <c r="AG47" s="1"/>
  <c r="L35" i="13"/>
  <c r="Z35" s="1"/>
  <c r="N35"/>
  <c r="AB35" s="1"/>
  <c r="P35"/>
  <c r="AC35" s="1"/>
  <c r="Y35"/>
  <c r="L37"/>
  <c r="Z37" s="1"/>
  <c r="N37"/>
  <c r="AB37" s="1"/>
  <c r="P37"/>
  <c r="AC37" s="1"/>
  <c r="Y37"/>
  <c r="L39"/>
  <c r="Z39" s="1"/>
  <c r="N39"/>
  <c r="AB39" s="1"/>
  <c r="P39"/>
  <c r="AC39" s="1"/>
  <c r="Y39"/>
  <c r="L41"/>
  <c r="Z41" s="1"/>
  <c r="N41"/>
  <c r="AB41" s="1"/>
  <c r="P41"/>
  <c r="AC41" s="1"/>
  <c r="Y41"/>
  <c r="L43"/>
  <c r="Z43" s="1"/>
  <c r="N43"/>
  <c r="AB43" s="1"/>
  <c r="P43"/>
  <c r="AC43" s="1"/>
  <c r="Y43"/>
  <c r="L45"/>
  <c r="Z45" s="1"/>
  <c r="N45"/>
  <c r="AB45" s="1"/>
  <c r="P45"/>
  <c r="AC45" s="1"/>
  <c r="Y45"/>
  <c r="L47"/>
  <c r="Z47" s="1"/>
  <c r="N47"/>
  <c r="AB47" s="1"/>
  <c r="P47"/>
  <c r="AC47" s="1"/>
  <c r="Y47"/>
  <c r="L49"/>
  <c r="Z49" s="1"/>
  <c r="N49"/>
  <c r="AB49" s="1"/>
  <c r="M49"/>
  <c r="AA49" s="1"/>
  <c r="P49"/>
  <c r="AC49" s="1"/>
  <c r="Y49"/>
  <c r="L51"/>
  <c r="Z51" s="1"/>
  <c r="N51"/>
  <c r="AB51" s="1"/>
  <c r="P51"/>
  <c r="AC51" s="1"/>
  <c r="Y51"/>
  <c r="Q53" i="12"/>
  <c r="AA53"/>
  <c r="M60"/>
  <c r="Z60"/>
  <c r="B31" i="10"/>
  <c r="A71"/>
  <c r="M59" i="13"/>
  <c r="Z59"/>
  <c r="Z124" i="11"/>
  <c r="S14"/>
  <c r="AF13"/>
  <c r="AF15" i="13"/>
  <c r="S16"/>
  <c r="Y124"/>
  <c r="AA120" i="12"/>
  <c r="AA124" s="1"/>
  <c r="Q121" i="13"/>
  <c r="AD121" s="1"/>
  <c r="AA121"/>
  <c r="Q119"/>
  <c r="AD119" s="1"/>
  <c r="AD124" s="1"/>
  <c r="AA119"/>
  <c r="AA124" s="1"/>
  <c r="R34" i="11"/>
  <c r="R38"/>
  <c r="R42"/>
  <c r="R46"/>
  <c r="R50"/>
  <c r="Q53"/>
  <c r="AD53" s="1"/>
  <c r="AE53" s="1"/>
  <c r="Q55"/>
  <c r="AD55" s="1"/>
  <c r="AE55" s="1"/>
  <c r="Q59"/>
  <c r="AD59" s="1"/>
  <c r="AE59" s="1"/>
  <c r="Q63"/>
  <c r="AD63" s="1"/>
  <c r="AE63" s="1"/>
  <c r="Q67"/>
  <c r="AD67" s="1"/>
  <c r="AE67" s="1"/>
  <c r="Q72"/>
  <c r="AD72" s="1"/>
  <c r="AE72" s="1"/>
  <c r="Q84"/>
  <c r="AD84" s="1"/>
  <c r="AE84" s="1"/>
  <c r="R91"/>
  <c r="R101"/>
  <c r="Q70" i="12"/>
  <c r="AD70" s="1"/>
  <c r="AE70" s="1"/>
  <c r="M34"/>
  <c r="Q98"/>
  <c r="AD98" s="1"/>
  <c r="AE98" s="1"/>
  <c r="Q111"/>
  <c r="AD111" s="1"/>
  <c r="AE111" s="1"/>
  <c r="M58"/>
  <c r="Q34" i="13"/>
  <c r="M61"/>
  <c r="R82"/>
  <c r="Q81"/>
  <c r="AD81" s="1"/>
  <c r="AE81" s="1"/>
  <c r="R33" i="12"/>
  <c r="R121"/>
  <c r="R119" i="11"/>
  <c r="S43"/>
  <c r="AF43" s="1"/>
  <c r="AG43" s="1"/>
  <c r="AB116"/>
  <c r="AC116"/>
  <c r="P36" i="12"/>
  <c r="AC36" s="1"/>
  <c r="L36"/>
  <c r="Z36" s="1"/>
  <c r="N36"/>
  <c r="AB36" s="1"/>
  <c r="Y36"/>
  <c r="P40"/>
  <c r="AC40" s="1"/>
  <c r="L40"/>
  <c r="Z40" s="1"/>
  <c r="N40"/>
  <c r="AB40" s="1"/>
  <c r="Y40"/>
  <c r="P44"/>
  <c r="AC44" s="1"/>
  <c r="L44"/>
  <c r="Z44" s="1"/>
  <c r="N44"/>
  <c r="AB44" s="1"/>
  <c r="Y44"/>
  <c r="M76" i="11"/>
  <c r="AA76" s="1"/>
  <c r="Z76"/>
  <c r="AA79"/>
  <c r="M80"/>
  <c r="AA80" s="1"/>
  <c r="Z80"/>
  <c r="AA83"/>
  <c r="AE83" s="1"/>
  <c r="L36" i="13"/>
  <c r="Z36" s="1"/>
  <c r="N36"/>
  <c r="AB36" s="1"/>
  <c r="P36"/>
  <c r="AC36" s="1"/>
  <c r="Y36"/>
  <c r="L38"/>
  <c r="Z38" s="1"/>
  <c r="N38"/>
  <c r="AB38" s="1"/>
  <c r="P38"/>
  <c r="AC38" s="1"/>
  <c r="Y38"/>
  <c r="L40"/>
  <c r="Z40" s="1"/>
  <c r="N40"/>
  <c r="AB40" s="1"/>
  <c r="P40"/>
  <c r="AC40" s="1"/>
  <c r="Y40"/>
  <c r="L42"/>
  <c r="Z42" s="1"/>
  <c r="N42"/>
  <c r="AB42" s="1"/>
  <c r="P42"/>
  <c r="AC42" s="1"/>
  <c r="Y42"/>
  <c r="L44"/>
  <c r="Z44" s="1"/>
  <c r="N44"/>
  <c r="AB44" s="1"/>
  <c r="P44"/>
  <c r="AC44" s="1"/>
  <c r="Y44"/>
  <c r="L46"/>
  <c r="Z46" s="1"/>
  <c r="N46"/>
  <c r="AB46" s="1"/>
  <c r="P46"/>
  <c r="AC46" s="1"/>
  <c r="Y46"/>
  <c r="L48"/>
  <c r="Z48" s="1"/>
  <c r="N48"/>
  <c r="AB48" s="1"/>
  <c r="P48"/>
  <c r="AC48" s="1"/>
  <c r="Y48"/>
  <c r="L50"/>
  <c r="Z50" s="1"/>
  <c r="N50"/>
  <c r="AB50" s="1"/>
  <c r="P50"/>
  <c r="AC50" s="1"/>
  <c r="Y50"/>
  <c r="B30" i="9"/>
  <c r="A70"/>
  <c r="M56" i="12"/>
  <c r="Z56"/>
  <c r="M64"/>
  <c r="Z64"/>
  <c r="M55" i="13"/>
  <c r="Z55"/>
  <c r="M63"/>
  <c r="Z63"/>
  <c r="AE119" i="12"/>
  <c r="Z124"/>
  <c r="AF12"/>
  <c r="S13"/>
  <c r="AA120" i="11"/>
  <c r="AA124" s="1"/>
  <c r="Q120"/>
  <c r="AD120" s="1"/>
  <c r="A56" i="13"/>
  <c r="G55"/>
  <c r="R105" i="11"/>
  <c r="Q86"/>
  <c r="AD86" s="1"/>
  <c r="AE86" s="1"/>
  <c r="Q90"/>
  <c r="AD90" s="1"/>
  <c r="AE90" s="1"/>
  <c r="Q94"/>
  <c r="AD94" s="1"/>
  <c r="AE94" s="1"/>
  <c r="R112"/>
  <c r="Q88"/>
  <c r="AD88" s="1"/>
  <c r="AE88" s="1"/>
  <c r="Q92"/>
  <c r="AD92" s="1"/>
  <c r="AE92" s="1"/>
  <c r="Q96"/>
  <c r="AD96" s="1"/>
  <c r="AE96" s="1"/>
  <c r="M54" i="12"/>
  <c r="M62"/>
  <c r="Q94"/>
  <c r="AD94" s="1"/>
  <c r="AE94" s="1"/>
  <c r="Q96"/>
  <c r="AD96" s="1"/>
  <c r="AE96" s="1"/>
  <c r="Q104"/>
  <c r="AD104" s="1"/>
  <c r="AE104" s="1"/>
  <c r="Q113"/>
  <c r="AD113" s="1"/>
  <c r="AE113" s="1"/>
  <c r="M57" i="13"/>
  <c r="M65"/>
  <c r="Y124" i="11"/>
  <c r="R119" i="12"/>
  <c r="AD124" l="1"/>
  <c r="Z124" i="13"/>
  <c r="AE77" i="11"/>
  <c r="AC131"/>
  <c r="AC152" s="1"/>
  <c r="AB131"/>
  <c r="AB152" s="1"/>
  <c r="AE33" i="12"/>
  <c r="Q47" i="11"/>
  <c r="AG51"/>
  <c r="R103"/>
  <c r="R83"/>
  <c r="R120" i="13"/>
  <c r="R76"/>
  <c r="Q82" i="11"/>
  <c r="AD82" s="1"/>
  <c r="AE82" s="1"/>
  <c r="R75"/>
  <c r="R52"/>
  <c r="S52" s="1"/>
  <c r="AF52" s="1"/>
  <c r="AG52" s="1"/>
  <c r="R36"/>
  <c r="S36" s="1"/>
  <c r="AF36" s="1"/>
  <c r="AG36" s="1"/>
  <c r="R51" i="12"/>
  <c r="S51" s="1"/>
  <c r="AF51" s="1"/>
  <c r="AG51" s="1"/>
  <c r="AE120" i="13"/>
  <c r="Q49" i="12"/>
  <c r="AD49" s="1"/>
  <c r="AE49" s="1"/>
  <c r="M93"/>
  <c r="AA93" s="1"/>
  <c r="Z83"/>
  <c r="M83"/>
  <c r="M71"/>
  <c r="Z71"/>
  <c r="AA89" i="11"/>
  <c r="Q89"/>
  <c r="Z92" i="12"/>
  <c r="M92"/>
  <c r="M84"/>
  <c r="R119" i="13"/>
  <c r="Q78" i="11"/>
  <c r="R49"/>
  <c r="S49" s="1"/>
  <c r="AF49" s="1"/>
  <c r="AG49" s="1"/>
  <c r="Z74" i="12"/>
  <c r="M74"/>
  <c r="R49"/>
  <c r="S49" s="1"/>
  <c r="AF49" s="1"/>
  <c r="AG49" s="1"/>
  <c r="Z78"/>
  <c r="M78"/>
  <c r="Z65"/>
  <c r="M65"/>
  <c r="M105"/>
  <c r="Z105"/>
  <c r="Z76"/>
  <c r="M76"/>
  <c r="Z61"/>
  <c r="M61"/>
  <c r="R121" i="13"/>
  <c r="M66" i="12"/>
  <c r="Q45"/>
  <c r="AD45" s="1"/>
  <c r="AE45" s="1"/>
  <c r="Z82"/>
  <c r="M82"/>
  <c r="Z70" i="11"/>
  <c r="M70"/>
  <c r="R45" i="12"/>
  <c r="S45" s="1"/>
  <c r="AF45" s="1"/>
  <c r="AG45" s="1"/>
  <c r="R46"/>
  <c r="S46" s="1"/>
  <c r="AF46" s="1"/>
  <c r="AG46" s="1"/>
  <c r="Z61" i="11"/>
  <c r="M61"/>
  <c r="AA48" i="12"/>
  <c r="Q48"/>
  <c r="Z103"/>
  <c r="M103"/>
  <c r="AA109" i="11"/>
  <c r="Q109"/>
  <c r="AA93"/>
  <c r="Q93"/>
  <c r="Z57"/>
  <c r="M57"/>
  <c r="Z65"/>
  <c r="M65"/>
  <c r="AC127"/>
  <c r="AB124"/>
  <c r="AB127" s="1"/>
  <c r="M106" i="12"/>
  <c r="Q107" i="11"/>
  <c r="Q99"/>
  <c r="Q87"/>
  <c r="AE52" i="12"/>
  <c r="Q121" i="11"/>
  <c r="Z102" i="12"/>
  <c r="M102"/>
  <c r="AA85" i="11"/>
  <c r="Q85"/>
  <c r="AG52" i="12"/>
  <c r="M100"/>
  <c r="Q79" i="11"/>
  <c r="Z74"/>
  <c r="M74"/>
  <c r="AD50" i="12"/>
  <c r="AE50" s="1"/>
  <c r="R50"/>
  <c r="S50" s="1"/>
  <c r="AF50" s="1"/>
  <c r="AA33" i="11"/>
  <c r="Q33"/>
  <c r="Q85" i="12"/>
  <c r="Z108"/>
  <c r="M108"/>
  <c r="Z77"/>
  <c r="M77"/>
  <c r="Q77" s="1"/>
  <c r="AD77" s="1"/>
  <c r="Z72"/>
  <c r="M72"/>
  <c r="Z63"/>
  <c r="M63"/>
  <c r="AA66"/>
  <c r="Q66"/>
  <c r="Z113" i="11"/>
  <c r="M113"/>
  <c r="Z108"/>
  <c r="M108"/>
  <c r="Z104"/>
  <c r="M104"/>
  <c r="Z100"/>
  <c r="M100"/>
  <c r="Z111"/>
  <c r="M111"/>
  <c r="Z106"/>
  <c r="M106"/>
  <c r="Z102"/>
  <c r="M102"/>
  <c r="Z98"/>
  <c r="M98"/>
  <c r="Z95"/>
  <c r="M95"/>
  <c r="Q95" s="1"/>
  <c r="AD95" s="1"/>
  <c r="Z68"/>
  <c r="M68"/>
  <c r="Q64"/>
  <c r="AD64" s="1"/>
  <c r="Z64"/>
  <c r="Z60"/>
  <c r="M60"/>
  <c r="Z56"/>
  <c r="M56"/>
  <c r="AA56" s="1"/>
  <c r="Z105" i="13"/>
  <c r="M105"/>
  <c r="Z75" i="12"/>
  <c r="M75"/>
  <c r="Z67"/>
  <c r="M67"/>
  <c r="Q93"/>
  <c r="M97" i="11"/>
  <c r="Z97"/>
  <c r="Z71"/>
  <c r="M71"/>
  <c r="M66"/>
  <c r="Z66"/>
  <c r="Z62"/>
  <c r="M62"/>
  <c r="Z58"/>
  <c r="M58"/>
  <c r="Y131"/>
  <c r="Y152" s="1"/>
  <c r="Y116"/>
  <c r="Y127" s="1"/>
  <c r="Q79" i="12"/>
  <c r="AD79" s="1"/>
  <c r="AE79" s="1"/>
  <c r="M40" i="13"/>
  <c r="AA40" s="1"/>
  <c r="M36"/>
  <c r="AA36" s="1"/>
  <c r="M41"/>
  <c r="AA41" s="1"/>
  <c r="AC131" i="12"/>
  <c r="AC152" s="1"/>
  <c r="M48" i="13"/>
  <c r="AA48" s="1"/>
  <c r="M45"/>
  <c r="AA45" s="1"/>
  <c r="M37"/>
  <c r="AA37" s="1"/>
  <c r="AE120" i="12"/>
  <c r="AE124" s="1"/>
  <c r="AF125" s="1"/>
  <c r="R84" i="11"/>
  <c r="S84" s="1"/>
  <c r="AF84" s="1"/>
  <c r="AG84" s="1"/>
  <c r="M44" i="13"/>
  <c r="AA44" s="1"/>
  <c r="R120" i="12"/>
  <c r="S120" s="1"/>
  <c r="AF120" s="1"/>
  <c r="AE121" i="13"/>
  <c r="AA33"/>
  <c r="Q33"/>
  <c r="AD33" s="1"/>
  <c r="R70" i="12"/>
  <c r="S70" s="1"/>
  <c r="AF70" s="1"/>
  <c r="AG70" s="1"/>
  <c r="R82" i="11"/>
  <c r="S82" s="1"/>
  <c r="AF82" s="1"/>
  <c r="AG82" s="1"/>
  <c r="M109" i="12"/>
  <c r="Q109" s="1"/>
  <c r="AD109" s="1"/>
  <c r="Z109"/>
  <c r="M101"/>
  <c r="Q101" s="1"/>
  <c r="AD101" s="1"/>
  <c r="Z101"/>
  <c r="M97"/>
  <c r="Q97" s="1"/>
  <c r="AD97" s="1"/>
  <c r="Z97"/>
  <c r="Z90"/>
  <c r="M90"/>
  <c r="Z88"/>
  <c r="M88"/>
  <c r="Z86"/>
  <c r="M86"/>
  <c r="Z68"/>
  <c r="M68"/>
  <c r="AA68" s="1"/>
  <c r="M112"/>
  <c r="Z112"/>
  <c r="Q112"/>
  <c r="AD112" s="1"/>
  <c r="Z107"/>
  <c r="M107"/>
  <c r="Q107" s="1"/>
  <c r="AD107" s="1"/>
  <c r="Z99"/>
  <c r="M99"/>
  <c r="Q99" s="1"/>
  <c r="AD99" s="1"/>
  <c r="M95"/>
  <c r="Q95" s="1"/>
  <c r="AD95" s="1"/>
  <c r="Z95"/>
  <c r="Z91"/>
  <c r="M91"/>
  <c r="Q91" s="1"/>
  <c r="AD91" s="1"/>
  <c r="M89"/>
  <c r="Q89" s="1"/>
  <c r="AD89" s="1"/>
  <c r="Z89"/>
  <c r="M87"/>
  <c r="Z87"/>
  <c r="Q87"/>
  <c r="AD87" s="1"/>
  <c r="Z112" i="13"/>
  <c r="M112"/>
  <c r="M72"/>
  <c r="AA72" s="1"/>
  <c r="Z72"/>
  <c r="Q72"/>
  <c r="AD72" s="1"/>
  <c r="M81" i="12"/>
  <c r="Q81" s="1"/>
  <c r="AD81" s="1"/>
  <c r="Z81"/>
  <c r="Z59"/>
  <c r="M59"/>
  <c r="Z55"/>
  <c r="M55"/>
  <c r="Z80"/>
  <c r="M80"/>
  <c r="Z57"/>
  <c r="M57"/>
  <c r="M108" i="13"/>
  <c r="Z108"/>
  <c r="Q108"/>
  <c r="AD108" s="1"/>
  <c r="M92"/>
  <c r="Q92" s="1"/>
  <c r="AD92" s="1"/>
  <c r="Z92"/>
  <c r="R67" i="11"/>
  <c r="Z89" i="13"/>
  <c r="M89"/>
  <c r="M67"/>
  <c r="AA67" s="1"/>
  <c r="Z67"/>
  <c r="Z90"/>
  <c r="M90"/>
  <c r="Q90" s="1"/>
  <c r="AD90" s="1"/>
  <c r="M84"/>
  <c r="Q84" s="1"/>
  <c r="AD84" s="1"/>
  <c r="Z84"/>
  <c r="R59" i="11"/>
  <c r="S59" s="1"/>
  <c r="AF59" s="1"/>
  <c r="AG59" s="1"/>
  <c r="R81"/>
  <c r="S81" s="1"/>
  <c r="AB116" i="13"/>
  <c r="AB127" s="1"/>
  <c r="T52" i="12"/>
  <c r="AM52" s="1"/>
  <c r="Z103" i="13"/>
  <c r="M103"/>
  <c r="M86"/>
  <c r="Q86" s="1"/>
  <c r="AD86" s="1"/>
  <c r="Z86"/>
  <c r="Z54"/>
  <c r="M54"/>
  <c r="M106"/>
  <c r="Z106"/>
  <c r="Q106"/>
  <c r="AD106" s="1"/>
  <c r="M94"/>
  <c r="Q94" s="1"/>
  <c r="AD94" s="1"/>
  <c r="Z94"/>
  <c r="M78"/>
  <c r="Q78" s="1"/>
  <c r="AD78" s="1"/>
  <c r="Z78"/>
  <c r="Z66"/>
  <c r="M66"/>
  <c r="Z58"/>
  <c r="M58"/>
  <c r="R120" i="11"/>
  <c r="AE120"/>
  <c r="R77"/>
  <c r="S77" s="1"/>
  <c r="AF77" s="1"/>
  <c r="AG77" s="1"/>
  <c r="M96" i="13"/>
  <c r="Z96"/>
  <c r="Q96"/>
  <c r="AD96" s="1"/>
  <c r="Z93"/>
  <c r="M93"/>
  <c r="M80"/>
  <c r="Z80"/>
  <c r="Q80"/>
  <c r="AD80" s="1"/>
  <c r="Z77"/>
  <c r="M77"/>
  <c r="Z68"/>
  <c r="M68"/>
  <c r="Z62"/>
  <c r="M62"/>
  <c r="M100"/>
  <c r="Q100" s="1"/>
  <c r="AD100" s="1"/>
  <c r="Z100"/>
  <c r="M88"/>
  <c r="Z88"/>
  <c r="Q88"/>
  <c r="AD88" s="1"/>
  <c r="Z85"/>
  <c r="M85"/>
  <c r="M111"/>
  <c r="Q111" s="1"/>
  <c r="AD111" s="1"/>
  <c r="Z111"/>
  <c r="Z104"/>
  <c r="M104"/>
  <c r="Z97"/>
  <c r="M97"/>
  <c r="Z87"/>
  <c r="M87"/>
  <c r="Z70"/>
  <c r="M70"/>
  <c r="AA70" s="1"/>
  <c r="Z56"/>
  <c r="M56"/>
  <c r="Z52"/>
  <c r="M52"/>
  <c r="Z113"/>
  <c r="M113"/>
  <c r="Q113" s="1"/>
  <c r="AD113" s="1"/>
  <c r="M98"/>
  <c r="Q98" s="1"/>
  <c r="AD98" s="1"/>
  <c r="Z98"/>
  <c r="Z83"/>
  <c r="M83"/>
  <c r="M74"/>
  <c r="Z74"/>
  <c r="Q74"/>
  <c r="AD74" s="1"/>
  <c r="Z71"/>
  <c r="M71"/>
  <c r="Q71" s="1"/>
  <c r="AD71" s="1"/>
  <c r="Z53"/>
  <c r="M53"/>
  <c r="AC116" i="12"/>
  <c r="AC127" s="1"/>
  <c r="Z101" i="13"/>
  <c r="M101"/>
  <c r="Z99"/>
  <c r="M99"/>
  <c r="Z95"/>
  <c r="M95"/>
  <c r="Z79"/>
  <c r="M79"/>
  <c r="Z64"/>
  <c r="M64"/>
  <c r="Z109"/>
  <c r="M109"/>
  <c r="Z107"/>
  <c r="M107"/>
  <c r="M102"/>
  <c r="Z102"/>
  <c r="Q102"/>
  <c r="AD102" s="1"/>
  <c r="Z91"/>
  <c r="M91"/>
  <c r="Z75"/>
  <c r="M75"/>
  <c r="Z60"/>
  <c r="M60"/>
  <c r="AB131"/>
  <c r="AB152" s="1"/>
  <c r="T51" i="12"/>
  <c r="T49"/>
  <c r="V49" s="1"/>
  <c r="AN49" s="1"/>
  <c r="T47"/>
  <c r="T45"/>
  <c r="V45" s="1"/>
  <c r="AN45" s="1"/>
  <c r="AF81" i="11"/>
  <c r="AG81" s="1"/>
  <c r="Q80"/>
  <c r="AD80" s="1"/>
  <c r="M40" i="12"/>
  <c r="AA40" s="1"/>
  <c r="R72" i="11"/>
  <c r="S72" s="1"/>
  <c r="AF72" s="1"/>
  <c r="AG72" s="1"/>
  <c r="R63"/>
  <c r="S63" s="1"/>
  <c r="AF63" s="1"/>
  <c r="AG63" s="1"/>
  <c r="R55"/>
  <c r="S55" s="1"/>
  <c r="AF55" s="1"/>
  <c r="AG55" s="1"/>
  <c r="M41" i="12"/>
  <c r="AA41" s="1"/>
  <c r="M38"/>
  <c r="AA38" s="1"/>
  <c r="AC116" i="13"/>
  <c r="AC127" s="1"/>
  <c r="M37" i="12"/>
  <c r="AA37" s="1"/>
  <c r="S119"/>
  <c r="AF119" s="1"/>
  <c r="AG119" s="1"/>
  <c r="S119" i="13"/>
  <c r="AF119" s="1"/>
  <c r="S120" i="11"/>
  <c r="AF120" s="1"/>
  <c r="AA65" i="13"/>
  <c r="Q65"/>
  <c r="AD65" s="1"/>
  <c r="AA62" i="12"/>
  <c r="Q62"/>
  <c r="AD62" s="1"/>
  <c r="S103" i="11"/>
  <c r="AF103" s="1"/>
  <c r="AG103" s="1"/>
  <c r="S105"/>
  <c r="AF105" s="1"/>
  <c r="AG105" s="1"/>
  <c r="A57" i="13"/>
  <c r="G56"/>
  <c r="AA55"/>
  <c r="Q55"/>
  <c r="AA56" i="12"/>
  <c r="Q56"/>
  <c r="S120" i="13"/>
  <c r="AF120" s="1"/>
  <c r="AG120" s="1"/>
  <c r="S119" i="11"/>
  <c r="AF119" s="1"/>
  <c r="AG119" s="1"/>
  <c r="S121" i="12"/>
  <c r="AF121" s="1"/>
  <c r="AG121" s="1"/>
  <c r="S76" i="13"/>
  <c r="AF76" s="1"/>
  <c r="AG76" s="1"/>
  <c r="S82"/>
  <c r="AF82" s="1"/>
  <c r="AG82" s="1"/>
  <c r="AA61"/>
  <c r="Q61"/>
  <c r="AD61" s="1"/>
  <c r="AA58" i="12"/>
  <c r="Q58"/>
  <c r="AD58" s="1"/>
  <c r="AA34"/>
  <c r="Q34"/>
  <c r="S91" i="11"/>
  <c r="AF91" s="1"/>
  <c r="AG91" s="1"/>
  <c r="S50"/>
  <c r="AF50" s="1"/>
  <c r="AG50" s="1"/>
  <c r="S42"/>
  <c r="AF42" s="1"/>
  <c r="AG42" s="1"/>
  <c r="S34"/>
  <c r="AF34" s="1"/>
  <c r="AG34" s="1"/>
  <c r="AF14"/>
  <c r="S15"/>
  <c r="Y116" i="12"/>
  <c r="Y127" s="1"/>
  <c r="Y131"/>
  <c r="Y152" s="1"/>
  <c r="S75" i="11"/>
  <c r="AF75" s="1"/>
  <c r="B30" i="8"/>
  <c r="A70"/>
  <c r="M50" i="13"/>
  <c r="Q48"/>
  <c r="M46"/>
  <c r="M42"/>
  <c r="Q40"/>
  <c r="M38"/>
  <c r="AE80" i="11"/>
  <c r="Q76"/>
  <c r="AD76" s="1"/>
  <c r="AE76" s="1"/>
  <c r="M44" i="12"/>
  <c r="M36"/>
  <c r="T43" i="11"/>
  <c r="T37"/>
  <c r="R81" i="13"/>
  <c r="R111" i="12"/>
  <c r="R98"/>
  <c r="R94"/>
  <c r="R53" i="11"/>
  <c r="R94"/>
  <c r="R90"/>
  <c r="R86"/>
  <c r="AB131" i="12"/>
  <c r="AB152" s="1"/>
  <c r="AB116"/>
  <c r="AB127" s="1"/>
  <c r="M51" i="13"/>
  <c r="Q49"/>
  <c r="M47"/>
  <c r="Q45"/>
  <c r="M43"/>
  <c r="M39"/>
  <c r="M35"/>
  <c r="M43" i="12"/>
  <c r="M39"/>
  <c r="M35"/>
  <c r="T54" i="11"/>
  <c r="T52"/>
  <c r="T48"/>
  <c r="T44"/>
  <c r="T40"/>
  <c r="T36"/>
  <c r="AA57" i="13"/>
  <c r="Q57"/>
  <c r="AD57" s="1"/>
  <c r="AA54" i="12"/>
  <c r="Q54"/>
  <c r="AD54" s="1"/>
  <c r="S112" i="11"/>
  <c r="AF112" s="1"/>
  <c r="AG112" s="1"/>
  <c r="S14" i="12"/>
  <c r="AF13"/>
  <c r="AA63" i="13"/>
  <c r="Q63"/>
  <c r="AD63" s="1"/>
  <c r="AA64" i="12"/>
  <c r="Q64"/>
  <c r="AD64" s="1"/>
  <c r="B31" i="9"/>
  <c r="A71"/>
  <c r="S83" i="11"/>
  <c r="AF83" s="1"/>
  <c r="AG83" s="1"/>
  <c r="V52" i="12"/>
  <c r="AN52" s="1"/>
  <c r="D26" i="9"/>
  <c r="K26" s="1"/>
  <c r="S121" i="13"/>
  <c r="AF121" s="1"/>
  <c r="S33" i="12"/>
  <c r="AF33" s="1"/>
  <c r="AG33" s="1"/>
  <c r="AD34" i="13"/>
  <c r="R34"/>
  <c r="S101" i="11"/>
  <c r="AF101" s="1"/>
  <c r="AG101" s="1"/>
  <c r="S67"/>
  <c r="AF67" s="1"/>
  <c r="AG67" s="1"/>
  <c r="S46"/>
  <c r="AF46" s="1"/>
  <c r="AG46" s="1"/>
  <c r="S38"/>
  <c r="AF38" s="1"/>
  <c r="AG38" s="1"/>
  <c r="S17" i="13"/>
  <c r="AF16"/>
  <c r="AA59"/>
  <c r="Q59"/>
  <c r="AD59" s="1"/>
  <c r="B32" i="10"/>
  <c r="A72"/>
  <c r="AA60" i="12"/>
  <c r="Q60"/>
  <c r="AD60" s="1"/>
  <c r="AD53"/>
  <c r="AE53" s="1"/>
  <c r="R53"/>
  <c r="Y116" i="13"/>
  <c r="Y127" s="1"/>
  <c r="Y131"/>
  <c r="Y152" s="1"/>
  <c r="V51" i="12"/>
  <c r="AN51" s="1"/>
  <c r="AM51"/>
  <c r="D25" i="9"/>
  <c r="K25" s="1"/>
  <c r="V47" i="12"/>
  <c r="AN47" s="1"/>
  <c r="AM47"/>
  <c r="D21" i="9"/>
  <c r="K21" s="1"/>
  <c r="R61" i="13"/>
  <c r="R113" i="12"/>
  <c r="R104"/>
  <c r="R96"/>
  <c r="R62"/>
  <c r="R96" i="11"/>
  <c r="R92"/>
  <c r="R88"/>
  <c r="AE119" i="13"/>
  <c r="AC131"/>
  <c r="AC152" s="1"/>
  <c r="M42" i="12"/>
  <c r="AG75" i="11"/>
  <c r="T51"/>
  <c r="T49"/>
  <c r="T45"/>
  <c r="T41"/>
  <c r="T39"/>
  <c r="T35"/>
  <c r="Z131" l="1"/>
  <c r="Z152" s="1"/>
  <c r="Z131" i="12"/>
  <c r="Z152" s="1"/>
  <c r="AG121" i="13"/>
  <c r="Q40" i="12"/>
  <c r="AD40" s="1"/>
  <c r="AE40" s="1"/>
  <c r="Q36" i="13"/>
  <c r="Q44"/>
  <c r="T46" i="12"/>
  <c r="AD47" i="11"/>
  <c r="AE47" s="1"/>
  <c r="R47"/>
  <c r="R76"/>
  <c r="AM45" i="12"/>
  <c r="AM49"/>
  <c r="AA83"/>
  <c r="Q83"/>
  <c r="AD83" s="1"/>
  <c r="AA84"/>
  <c r="Q84"/>
  <c r="AA71"/>
  <c r="Q71"/>
  <c r="AA92"/>
  <c r="Q92"/>
  <c r="AD89" i="11"/>
  <c r="AE89" s="1"/>
  <c r="R89"/>
  <c r="S89" s="1"/>
  <c r="AF89" s="1"/>
  <c r="Z116" i="13"/>
  <c r="Z127" s="1"/>
  <c r="Z116" i="11"/>
  <c r="Z127" s="1"/>
  <c r="Q38" i="12"/>
  <c r="AD38" s="1"/>
  <c r="AE38" s="1"/>
  <c r="D19" i="9"/>
  <c r="K19" s="1"/>
  <c r="D23"/>
  <c r="K23" s="1"/>
  <c r="Q37" i="12"/>
  <c r="AD37" s="1"/>
  <c r="AE37" s="1"/>
  <c r="Q37" i="13"/>
  <c r="Q41"/>
  <c r="AG120" i="11"/>
  <c r="T50" i="12"/>
  <c r="V50" s="1"/>
  <c r="AN50" s="1"/>
  <c r="AD78" i="11"/>
  <c r="AE78" s="1"/>
  <c r="R78"/>
  <c r="S78" s="1"/>
  <c r="AF78" s="1"/>
  <c r="AA74" i="12"/>
  <c r="Q74"/>
  <c r="AA65"/>
  <c r="Q65"/>
  <c r="AA78"/>
  <c r="Q78"/>
  <c r="AE63" i="13"/>
  <c r="AA82" i="12"/>
  <c r="Q82"/>
  <c r="AA105"/>
  <c r="Q105"/>
  <c r="AD105" s="1"/>
  <c r="AA61"/>
  <c r="Q61"/>
  <c r="AA76"/>
  <c r="Q76"/>
  <c r="R40"/>
  <c r="Q41"/>
  <c r="AD41" s="1"/>
  <c r="AE41" s="1"/>
  <c r="AA70" i="11"/>
  <c r="Q70"/>
  <c r="AD70" s="1"/>
  <c r="V46" i="12"/>
  <c r="AA61" i="11"/>
  <c r="Q61"/>
  <c r="T81"/>
  <c r="AD48" i="12"/>
  <c r="AE48" s="1"/>
  <c r="R48"/>
  <c r="AD79" i="11"/>
  <c r="AE79" s="1"/>
  <c r="R79"/>
  <c r="S79" s="1"/>
  <c r="AF79" s="1"/>
  <c r="AD99"/>
  <c r="AE99" s="1"/>
  <c r="R99"/>
  <c r="S99" s="1"/>
  <c r="AF99" s="1"/>
  <c r="AA106" i="12"/>
  <c r="Q106"/>
  <c r="AA100"/>
  <c r="Q100"/>
  <c r="AD85" i="11"/>
  <c r="AE85" s="1"/>
  <c r="R85"/>
  <c r="S85" s="1"/>
  <c r="AF85" s="1"/>
  <c r="AA102" i="12"/>
  <c r="Q102"/>
  <c r="AD121" i="11"/>
  <c r="R121"/>
  <c r="AD87"/>
  <c r="AE87" s="1"/>
  <c r="R87"/>
  <c r="S87" s="1"/>
  <c r="AF87" s="1"/>
  <c r="AD107"/>
  <c r="AE107" s="1"/>
  <c r="R107"/>
  <c r="S107" s="1"/>
  <c r="AF107" s="1"/>
  <c r="AA65"/>
  <c r="Q65"/>
  <c r="AD65" s="1"/>
  <c r="AA57"/>
  <c r="Q57"/>
  <c r="AD93"/>
  <c r="AE93" s="1"/>
  <c r="R93"/>
  <c r="S93" s="1"/>
  <c r="AF93" s="1"/>
  <c r="AD109"/>
  <c r="AE109" s="1"/>
  <c r="R109"/>
  <c r="S109" s="1"/>
  <c r="AF109" s="1"/>
  <c r="AA103" i="12"/>
  <c r="Q103"/>
  <c r="AD103" s="1"/>
  <c r="AA74" i="11"/>
  <c r="Q74"/>
  <c r="R79" i="12"/>
  <c r="S79" s="1"/>
  <c r="AF79" s="1"/>
  <c r="AG79" s="1"/>
  <c r="AG50"/>
  <c r="AI50" s="1"/>
  <c r="AD33" i="11"/>
  <c r="AE33" s="1"/>
  <c r="R33"/>
  <c r="S33" s="1"/>
  <c r="AF33" s="1"/>
  <c r="AD85" i="12"/>
  <c r="AE85" s="1"/>
  <c r="R85"/>
  <c r="S85" s="1"/>
  <c r="AF85" s="1"/>
  <c r="AE59" i="13"/>
  <c r="AG120" i="12"/>
  <c r="AG124" s="1"/>
  <c r="R64" i="11"/>
  <c r="AA58"/>
  <c r="AA62"/>
  <c r="AA66"/>
  <c r="AA71"/>
  <c r="AA97"/>
  <c r="AA75" i="12"/>
  <c r="AA105" i="13"/>
  <c r="Q105"/>
  <c r="AA60" i="11"/>
  <c r="AA68"/>
  <c r="AA98"/>
  <c r="Q98"/>
  <c r="AA102"/>
  <c r="Q102"/>
  <c r="AA106"/>
  <c r="Q106"/>
  <c r="AA111"/>
  <c r="Q111"/>
  <c r="AA100"/>
  <c r="Q100"/>
  <c r="AA104"/>
  <c r="Q104"/>
  <c r="AA108"/>
  <c r="Q108"/>
  <c r="AA113"/>
  <c r="Q113"/>
  <c r="AD66" i="12"/>
  <c r="AE66" s="1"/>
  <c r="R66"/>
  <c r="AA63"/>
  <c r="Q63"/>
  <c r="AA72"/>
  <c r="Q72"/>
  <c r="Q56" i="11"/>
  <c r="AD56" s="1"/>
  <c r="AD93" i="12"/>
  <c r="AE93" s="1"/>
  <c r="R93"/>
  <c r="S93" s="1"/>
  <c r="AF93" s="1"/>
  <c r="AA67"/>
  <c r="Q67"/>
  <c r="AD67" s="1"/>
  <c r="AA95" i="11"/>
  <c r="AE95" s="1"/>
  <c r="R95"/>
  <c r="S95" s="1"/>
  <c r="AF95" s="1"/>
  <c r="AA77" i="12"/>
  <c r="AE77" s="1"/>
  <c r="R77"/>
  <c r="AA108"/>
  <c r="Q108"/>
  <c r="Q58" i="11"/>
  <c r="AD58" s="1"/>
  <c r="Q62"/>
  <c r="AD62" s="1"/>
  <c r="Q66"/>
  <c r="AD66" s="1"/>
  <c r="Q71"/>
  <c r="AD71" s="1"/>
  <c r="Q97"/>
  <c r="AD97" s="1"/>
  <c r="Q75" i="12"/>
  <c r="AD75" s="1"/>
  <c r="Q60" i="11"/>
  <c r="AD60" s="1"/>
  <c r="AE64"/>
  <c r="Q68"/>
  <c r="AD68" s="1"/>
  <c r="AE68" s="1"/>
  <c r="Z131" i="13"/>
  <c r="Z152" s="1"/>
  <c r="Z116" i="12"/>
  <c r="Z127" s="1"/>
  <c r="AI49"/>
  <c r="R80" i="11"/>
  <c r="S80" s="1"/>
  <c r="AF80" s="1"/>
  <c r="AG80" s="1"/>
  <c r="D24" i="9"/>
  <c r="K24" s="1"/>
  <c r="R33" i="13"/>
  <c r="S33" s="1"/>
  <c r="AF33" s="1"/>
  <c r="AE33"/>
  <c r="AA89" i="12"/>
  <c r="AE89" s="1"/>
  <c r="R89"/>
  <c r="S89" s="1"/>
  <c r="AF89" s="1"/>
  <c r="AA91"/>
  <c r="AE91" s="1"/>
  <c r="R91"/>
  <c r="S91" s="1"/>
  <c r="AF91" s="1"/>
  <c r="AA95"/>
  <c r="R95"/>
  <c r="S95" s="1"/>
  <c r="AF95" s="1"/>
  <c r="AA99"/>
  <c r="AE99" s="1"/>
  <c r="R99"/>
  <c r="S99" s="1"/>
  <c r="AF99" s="1"/>
  <c r="AA86"/>
  <c r="Q86"/>
  <c r="AA88"/>
  <c r="Q88"/>
  <c r="AA90"/>
  <c r="Q90"/>
  <c r="AA97"/>
  <c r="AE97" s="1"/>
  <c r="R97"/>
  <c r="S97" s="1"/>
  <c r="AF97" s="1"/>
  <c r="AA109"/>
  <c r="AE109" s="1"/>
  <c r="R109"/>
  <c r="S109" s="1"/>
  <c r="AF109" s="1"/>
  <c r="AE95"/>
  <c r="Q68"/>
  <c r="AD68" s="1"/>
  <c r="AE68" s="1"/>
  <c r="AA87"/>
  <c r="R87"/>
  <c r="S87" s="1"/>
  <c r="AF87" s="1"/>
  <c r="AA107"/>
  <c r="AE107" s="1"/>
  <c r="R107"/>
  <c r="S107" s="1"/>
  <c r="AF107" s="1"/>
  <c r="AA112"/>
  <c r="AE112" s="1"/>
  <c r="R112"/>
  <c r="S112" s="1"/>
  <c r="AF112" s="1"/>
  <c r="AA101"/>
  <c r="AE101" s="1"/>
  <c r="R101"/>
  <c r="S101" s="1"/>
  <c r="AF101" s="1"/>
  <c r="AE87"/>
  <c r="AA112" i="13"/>
  <c r="Q112"/>
  <c r="AE72"/>
  <c r="R72"/>
  <c r="Q57" i="12"/>
  <c r="AA57"/>
  <c r="AA80"/>
  <c r="Q80"/>
  <c r="AA55"/>
  <c r="Q55"/>
  <c r="AA59"/>
  <c r="Q59"/>
  <c r="AA81"/>
  <c r="R81"/>
  <c r="S81" s="1"/>
  <c r="AF81" s="1"/>
  <c r="AE81"/>
  <c r="AE60"/>
  <c r="T107" i="11"/>
  <c r="V107" s="1"/>
  <c r="AN107" s="1"/>
  <c r="T121" i="13"/>
  <c r="AM121" s="1"/>
  <c r="AE64" i="12"/>
  <c r="AA108" i="13"/>
  <c r="AE108" s="1"/>
  <c r="R108"/>
  <c r="S108" s="1"/>
  <c r="AF108" s="1"/>
  <c r="AA92"/>
  <c r="AE92" s="1"/>
  <c r="R92"/>
  <c r="S92" s="1"/>
  <c r="AF92" s="1"/>
  <c r="AA84"/>
  <c r="AE84" s="1"/>
  <c r="R84"/>
  <c r="S84" s="1"/>
  <c r="AF84" s="1"/>
  <c r="AA90"/>
  <c r="AE90" s="1"/>
  <c r="R90"/>
  <c r="S90" s="1"/>
  <c r="AF90" s="1"/>
  <c r="AA89"/>
  <c r="Q89"/>
  <c r="T77" i="11"/>
  <c r="Q67" i="13"/>
  <c r="AD67" s="1"/>
  <c r="AE67" s="1"/>
  <c r="AA85"/>
  <c r="Q85"/>
  <c r="AA88"/>
  <c r="AE88" s="1"/>
  <c r="R88"/>
  <c r="S88" s="1"/>
  <c r="AF88" s="1"/>
  <c r="AA62"/>
  <c r="Q62"/>
  <c r="AA68"/>
  <c r="Q68"/>
  <c r="AD68" s="1"/>
  <c r="AA77"/>
  <c r="Q77"/>
  <c r="AA80"/>
  <c r="AE80" s="1"/>
  <c r="R80"/>
  <c r="S80" s="1"/>
  <c r="AF80" s="1"/>
  <c r="AA94"/>
  <c r="AE94" s="1"/>
  <c r="R94"/>
  <c r="S94" s="1"/>
  <c r="AF94" s="1"/>
  <c r="AA54"/>
  <c r="Q54"/>
  <c r="AA86"/>
  <c r="AE86" s="1"/>
  <c r="R86"/>
  <c r="S86" s="1"/>
  <c r="AF86" s="1"/>
  <c r="Q70"/>
  <c r="AD70" s="1"/>
  <c r="AE70" s="1"/>
  <c r="AA100"/>
  <c r="AE100" s="1"/>
  <c r="R100"/>
  <c r="S100" s="1"/>
  <c r="AF100" s="1"/>
  <c r="AA93"/>
  <c r="Q93"/>
  <c r="AA96"/>
  <c r="AE96" s="1"/>
  <c r="R96"/>
  <c r="S96" s="1"/>
  <c r="AF96" s="1"/>
  <c r="AA58"/>
  <c r="Q58"/>
  <c r="AA66"/>
  <c r="Q66"/>
  <c r="AA78"/>
  <c r="AE78" s="1"/>
  <c r="R78"/>
  <c r="S78" s="1"/>
  <c r="AF78" s="1"/>
  <c r="AA106"/>
  <c r="AE106" s="1"/>
  <c r="R106"/>
  <c r="S106" s="1"/>
  <c r="AF106" s="1"/>
  <c r="AA103"/>
  <c r="Q103"/>
  <c r="AA107"/>
  <c r="Q107"/>
  <c r="AA109"/>
  <c r="Q109"/>
  <c r="Q64"/>
  <c r="AA64"/>
  <c r="AA79"/>
  <c r="Q79"/>
  <c r="AA95"/>
  <c r="Q95"/>
  <c r="AA99"/>
  <c r="Q99"/>
  <c r="AA101"/>
  <c r="Q101"/>
  <c r="AA71"/>
  <c r="AE71" s="1"/>
  <c r="R71"/>
  <c r="S71" s="1"/>
  <c r="AF71" s="1"/>
  <c r="AA74"/>
  <c r="AE74" s="1"/>
  <c r="R74"/>
  <c r="S74" s="1"/>
  <c r="AF74" s="1"/>
  <c r="AA104"/>
  <c r="AA111"/>
  <c r="AE111" s="1"/>
  <c r="R111"/>
  <c r="S111" s="1"/>
  <c r="AF111" s="1"/>
  <c r="AA60"/>
  <c r="Q60"/>
  <c r="AA75"/>
  <c r="Q75"/>
  <c r="AA91"/>
  <c r="Q91"/>
  <c r="AA102"/>
  <c r="AE102" s="1"/>
  <c r="R102"/>
  <c r="S102" s="1"/>
  <c r="AF102" s="1"/>
  <c r="AA53"/>
  <c r="Q53"/>
  <c r="AA83"/>
  <c r="Q83"/>
  <c r="AA98"/>
  <c r="AE98" s="1"/>
  <c r="R98"/>
  <c r="S98" s="1"/>
  <c r="AF98" s="1"/>
  <c r="AA113"/>
  <c r="AE113" s="1"/>
  <c r="R113"/>
  <c r="S113" s="1"/>
  <c r="AF113" s="1"/>
  <c r="AA52"/>
  <c r="Q52"/>
  <c r="Q56"/>
  <c r="AA56"/>
  <c r="AA87"/>
  <c r="Q87"/>
  <c r="AA97"/>
  <c r="Q97"/>
  <c r="T78" i="11"/>
  <c r="V78" s="1"/>
  <c r="AN78" s="1"/>
  <c r="T84"/>
  <c r="V84" s="1"/>
  <c r="AN84" s="1"/>
  <c r="T91"/>
  <c r="AM91" s="1"/>
  <c r="T82"/>
  <c r="AM82" s="1"/>
  <c r="AE62" i="12"/>
  <c r="T70"/>
  <c r="V70" s="1"/>
  <c r="AN70" s="1"/>
  <c r="R65" i="13"/>
  <c r="S65" s="1"/>
  <c r="AF65" s="1"/>
  <c r="T119"/>
  <c r="AM119" s="1"/>
  <c r="T119" i="12"/>
  <c r="AM119" s="1"/>
  <c r="Q104" i="13"/>
  <c r="AD104" s="1"/>
  <c r="T55" i="11"/>
  <c r="D29" i="8" s="1"/>
  <c r="K29" s="1"/>
  <c r="T59" i="11"/>
  <c r="AM59" s="1"/>
  <c r="T63"/>
  <c r="V63" s="1"/>
  <c r="T67"/>
  <c r="AM67" s="1"/>
  <c r="T72"/>
  <c r="AM72" s="1"/>
  <c r="T101"/>
  <c r="V101" s="1"/>
  <c r="AN101" s="1"/>
  <c r="T83"/>
  <c r="V83" s="1"/>
  <c r="AN83" s="1"/>
  <c r="AE54" i="12"/>
  <c r="R57" i="13"/>
  <c r="S57" s="1"/>
  <c r="AF57" s="1"/>
  <c r="T75" i="11"/>
  <c r="V75" s="1"/>
  <c r="AN75" s="1"/>
  <c r="AE61" i="13"/>
  <c r="T82"/>
  <c r="V82" s="1"/>
  <c r="AN82" s="1"/>
  <c r="T120" i="12"/>
  <c r="AM120" s="1"/>
  <c r="T76" i="13"/>
  <c r="V76" s="1"/>
  <c r="AN76" s="1"/>
  <c r="T120"/>
  <c r="AM120" s="1"/>
  <c r="V41" i="11"/>
  <c r="AM41"/>
  <c r="D15" i="8"/>
  <c r="K15" s="1"/>
  <c r="AA42" i="12"/>
  <c r="Q42"/>
  <c r="AD42" s="1"/>
  <c r="S76" i="11"/>
  <c r="AF76" s="1"/>
  <c r="AG76" s="1"/>
  <c r="V39"/>
  <c r="AM39"/>
  <c r="D13" i="8"/>
  <c r="K13" s="1"/>
  <c r="V45" i="11"/>
  <c r="AM45"/>
  <c r="D19" i="8"/>
  <c r="K19" s="1"/>
  <c r="V51" i="11"/>
  <c r="AM51"/>
  <c r="D25" i="8"/>
  <c r="K25" s="1"/>
  <c r="AE124" i="13"/>
  <c r="AF125" s="1"/>
  <c r="AG119"/>
  <c r="S92" i="11"/>
  <c r="AF92" s="1"/>
  <c r="AG92" s="1"/>
  <c r="S62" i="12"/>
  <c r="AF62" s="1"/>
  <c r="S53"/>
  <c r="AF53" s="1"/>
  <c r="AG53" s="1"/>
  <c r="AF17" i="13"/>
  <c r="S18"/>
  <c r="AE34"/>
  <c r="B32" i="9"/>
  <c r="A72"/>
  <c r="V40" i="11"/>
  <c r="AM40"/>
  <c r="D14" i="8"/>
  <c r="K14" s="1"/>
  <c r="V48" i="11"/>
  <c r="AM48"/>
  <c r="D22" i="8"/>
  <c r="K22" s="1"/>
  <c r="V54" i="11"/>
  <c r="AM54"/>
  <c r="D28" i="8"/>
  <c r="K28" s="1"/>
  <c r="AA39" i="12"/>
  <c r="Q39"/>
  <c r="AA43"/>
  <c r="Q43"/>
  <c r="AA35" i="13"/>
  <c r="Q35"/>
  <c r="AD37"/>
  <c r="AE37" s="1"/>
  <c r="R37"/>
  <c r="AA39"/>
  <c r="Q39"/>
  <c r="AD41"/>
  <c r="AE41" s="1"/>
  <c r="R41"/>
  <c r="AA43"/>
  <c r="Q43"/>
  <c r="AD45"/>
  <c r="AE45" s="1"/>
  <c r="R45"/>
  <c r="AA47"/>
  <c r="Q47"/>
  <c r="AD49"/>
  <c r="AE49" s="1"/>
  <c r="R49"/>
  <c r="AA51"/>
  <c r="Q51"/>
  <c r="S86" i="11"/>
  <c r="AF86" s="1"/>
  <c r="AG86" s="1"/>
  <c r="S94"/>
  <c r="AF94" s="1"/>
  <c r="AG94" s="1"/>
  <c r="S98" i="12"/>
  <c r="AF98" s="1"/>
  <c r="AG98" s="1"/>
  <c r="S81" i="13"/>
  <c r="AF81" s="1"/>
  <c r="AG81" s="1"/>
  <c r="V37" i="11"/>
  <c r="AM37"/>
  <c r="D11" i="8"/>
  <c r="K11" s="1"/>
  <c r="AD56" i="12"/>
  <c r="AE56" s="1"/>
  <c r="R56"/>
  <c r="AD55" i="13"/>
  <c r="AE55" s="1"/>
  <c r="R55"/>
  <c r="AI51" i="12"/>
  <c r="T38" i="11"/>
  <c r="T46"/>
  <c r="T90" i="13"/>
  <c r="T33" i="12"/>
  <c r="T112" i="11"/>
  <c r="AE57" i="13"/>
  <c r="R38" i="12"/>
  <c r="AI45"/>
  <c r="T34" i="11"/>
  <c r="T42"/>
  <c r="T50"/>
  <c r="R58" i="12"/>
  <c r="T121"/>
  <c r="T119" i="11"/>
  <c r="T87"/>
  <c r="T105"/>
  <c r="T89"/>
  <c r="T103"/>
  <c r="AE65" i="13"/>
  <c r="T120" i="11"/>
  <c r="AF124" i="13"/>
  <c r="AF124" i="12"/>
  <c r="R64"/>
  <c r="R63" i="13"/>
  <c r="V35" i="11"/>
  <c r="AM35"/>
  <c r="D9" i="8"/>
  <c r="K9" s="1"/>
  <c r="V49" i="11"/>
  <c r="AM49"/>
  <c r="D23" i="8"/>
  <c r="K23" s="1"/>
  <c r="S88" i="11"/>
  <c r="AF88" s="1"/>
  <c r="AG88" s="1"/>
  <c r="S96"/>
  <c r="AF96" s="1"/>
  <c r="AG96" s="1"/>
  <c r="S96" i="12"/>
  <c r="AF96" s="1"/>
  <c r="AG96" s="1"/>
  <c r="S104"/>
  <c r="AF104" s="1"/>
  <c r="AG104" s="1"/>
  <c r="S113"/>
  <c r="AF113" s="1"/>
  <c r="AG113" s="1"/>
  <c r="S61" i="13"/>
  <c r="AF61" s="1"/>
  <c r="S40" i="12"/>
  <c r="AF40" s="1"/>
  <c r="AG40" s="1"/>
  <c r="B33" i="10"/>
  <c r="A73"/>
  <c r="V67" i="11"/>
  <c r="AN67" s="1"/>
  <c r="S34" i="13"/>
  <c r="AF34" s="1"/>
  <c r="AF14" i="12"/>
  <c r="S15"/>
  <c r="AM84" i="11"/>
  <c r="V36"/>
  <c r="AM36"/>
  <c r="D10" i="8"/>
  <c r="K10" s="1"/>
  <c r="V44" i="11"/>
  <c r="AM44"/>
  <c r="D18" i="8"/>
  <c r="K18" s="1"/>
  <c r="V52" i="11"/>
  <c r="AM52"/>
  <c r="D26" i="8"/>
  <c r="K26" s="1"/>
  <c r="AA35" i="12"/>
  <c r="Q35"/>
  <c r="AD35" s="1"/>
  <c r="S90" i="11"/>
  <c r="AF90" s="1"/>
  <c r="AG90" s="1"/>
  <c r="S53"/>
  <c r="AF53" s="1"/>
  <c r="AG53" s="1"/>
  <c r="S94" i="12"/>
  <c r="AF94" s="1"/>
  <c r="AG94" s="1"/>
  <c r="S111"/>
  <c r="AF111" s="1"/>
  <c r="AG111" s="1"/>
  <c r="V43" i="11"/>
  <c r="AM43"/>
  <c r="D17" i="8"/>
  <c r="K17" s="1"/>
  <c r="AA36" i="12"/>
  <c r="Q36"/>
  <c r="AD36" s="1"/>
  <c r="AA44"/>
  <c r="Q44"/>
  <c r="AD44" s="1"/>
  <c r="AD36" i="13"/>
  <c r="AE36" s="1"/>
  <c r="R36"/>
  <c r="AA38"/>
  <c r="Q38"/>
  <c r="AD38" s="1"/>
  <c r="AD40"/>
  <c r="AE40" s="1"/>
  <c r="R40"/>
  <c r="AA42"/>
  <c r="Q42"/>
  <c r="AD42" s="1"/>
  <c r="AD44"/>
  <c r="AE44" s="1"/>
  <c r="R44"/>
  <c r="AA46"/>
  <c r="Q46"/>
  <c r="AD46" s="1"/>
  <c r="AD48"/>
  <c r="AE48" s="1"/>
  <c r="R48"/>
  <c r="AA50"/>
  <c r="Q50"/>
  <c r="AD50" s="1"/>
  <c r="B31" i="8"/>
  <c r="A71"/>
  <c r="AF15" i="11"/>
  <c r="S16"/>
  <c r="AD34" i="12"/>
  <c r="R34"/>
  <c r="A58" i="13"/>
  <c r="G57"/>
  <c r="AI47" i="12"/>
  <c r="AE58"/>
  <c r="R60"/>
  <c r="R59" i="13"/>
  <c r="AI52" i="12"/>
  <c r="R54"/>
  <c r="AM46" l="1"/>
  <c r="D20" i="9"/>
  <c r="K20" s="1"/>
  <c r="S47" i="11"/>
  <c r="AF47" s="1"/>
  <c r="AG47" s="1"/>
  <c r="T47"/>
  <c r="V121" i="13"/>
  <c r="AN121" s="1"/>
  <c r="AM76"/>
  <c r="T86"/>
  <c r="T88"/>
  <c r="T84"/>
  <c r="T92"/>
  <c r="V92" s="1"/>
  <c r="AN92" s="1"/>
  <c r="AE83" i="12"/>
  <c r="R83"/>
  <c r="AM101" i="11"/>
  <c r="V59"/>
  <c r="AN59" s="1"/>
  <c r="AG78"/>
  <c r="AG89"/>
  <c r="AD92" i="12"/>
  <c r="AE92" s="1"/>
  <c r="R92"/>
  <c r="S92" s="1"/>
  <c r="AF92" s="1"/>
  <c r="AD71"/>
  <c r="AE71" s="1"/>
  <c r="R71"/>
  <c r="AD84"/>
  <c r="AE84" s="1"/>
  <c r="R84"/>
  <c r="S84" s="1"/>
  <c r="AF84" s="1"/>
  <c r="V119"/>
  <c r="AM83" i="11"/>
  <c r="T33"/>
  <c r="V33" s="1"/>
  <c r="V91"/>
  <c r="AN91" s="1"/>
  <c r="V72"/>
  <c r="AN72" s="1"/>
  <c r="AM63"/>
  <c r="V55"/>
  <c r="AN55" s="1"/>
  <c r="T78" i="13"/>
  <c r="T89" i="12"/>
  <c r="T97"/>
  <c r="AG62"/>
  <c r="T101"/>
  <c r="AM101" s="1"/>
  <c r="AM50"/>
  <c r="R37"/>
  <c r="S37" s="1"/>
  <c r="AF37" s="1"/>
  <c r="AG37" s="1"/>
  <c r="V120" i="13"/>
  <c r="AN120" s="1"/>
  <c r="AM33" i="11"/>
  <c r="AM78"/>
  <c r="T106" i="13"/>
  <c r="T74"/>
  <c r="T95" i="12"/>
  <c r="AM95" s="1"/>
  <c r="T85" i="11"/>
  <c r="V85" s="1"/>
  <c r="AN85" s="1"/>
  <c r="R41" i="12"/>
  <c r="S41" s="1"/>
  <c r="AF41" s="1"/>
  <c r="AG41" s="1"/>
  <c r="AD74"/>
  <c r="AE74" s="1"/>
  <c r="R74"/>
  <c r="S74" s="1"/>
  <c r="AF74" s="1"/>
  <c r="AD78"/>
  <c r="AE78" s="1"/>
  <c r="R78"/>
  <c r="S78" s="1"/>
  <c r="AF78" s="1"/>
  <c r="AD65"/>
  <c r="AE65" s="1"/>
  <c r="R65"/>
  <c r="S65" s="1"/>
  <c r="AF65" s="1"/>
  <c r="AE70" i="11"/>
  <c r="AD76" i="12"/>
  <c r="AE76" s="1"/>
  <c r="R76"/>
  <c r="S76" s="1"/>
  <c r="AF76" s="1"/>
  <c r="R61"/>
  <c r="S61" s="1"/>
  <c r="AF61" s="1"/>
  <c r="AD61"/>
  <c r="R105"/>
  <c r="AE105"/>
  <c r="AD82"/>
  <c r="AE82" s="1"/>
  <c r="R82"/>
  <c r="S82" s="1"/>
  <c r="AF82" s="1"/>
  <c r="AE61"/>
  <c r="R70" i="11"/>
  <c r="AD61"/>
  <c r="AE61" s="1"/>
  <c r="R61"/>
  <c r="AN46" i="12"/>
  <c r="AI46"/>
  <c r="V119" i="13"/>
  <c r="AM70" i="12"/>
  <c r="AM92" i="13"/>
  <c r="V120" i="12"/>
  <c r="AN120" s="1"/>
  <c r="V95"/>
  <c r="AN95" s="1"/>
  <c r="AM75" i="11"/>
  <c r="V101" i="12"/>
  <c r="AN101" s="1"/>
  <c r="AM107" i="11"/>
  <c r="AG61" i="13"/>
  <c r="T79" i="12"/>
  <c r="T33" i="13"/>
  <c r="AM33" s="1"/>
  <c r="AG33"/>
  <c r="AE75" i="12"/>
  <c r="AE71" i="11"/>
  <c r="AE62"/>
  <c r="AI55"/>
  <c r="AE104" i="13"/>
  <c r="AN63" i="11"/>
  <c r="AI63"/>
  <c r="V82"/>
  <c r="AN82" s="1"/>
  <c r="AM82" i="13"/>
  <c r="D7" i="8"/>
  <c r="K7" s="1"/>
  <c r="AM85" i="11"/>
  <c r="AM55"/>
  <c r="T96" i="13"/>
  <c r="T79" i="11"/>
  <c r="V79" s="1"/>
  <c r="T95"/>
  <c r="T100" i="13"/>
  <c r="V100" s="1"/>
  <c r="T71"/>
  <c r="T87" i="12"/>
  <c r="V87" s="1"/>
  <c r="T81"/>
  <c r="T112"/>
  <c r="T85"/>
  <c r="T107"/>
  <c r="T93"/>
  <c r="T99" i="11"/>
  <c r="T109"/>
  <c r="T93"/>
  <c r="R70" i="13"/>
  <c r="S70" s="1"/>
  <c r="AF70" s="1"/>
  <c r="AG70" s="1"/>
  <c r="V81" i="11"/>
  <c r="AM81"/>
  <c r="AE60"/>
  <c r="AE97"/>
  <c r="AE66"/>
  <c r="S48" i="12"/>
  <c r="AF48" s="1"/>
  <c r="AG48" s="1"/>
  <c r="AG99" i="11"/>
  <c r="AE103" i="12"/>
  <c r="AG109" i="11"/>
  <c r="AG93"/>
  <c r="R65"/>
  <c r="S121"/>
  <c r="AF121" s="1"/>
  <c r="AD102" i="12"/>
  <c r="AE102" s="1"/>
  <c r="R102"/>
  <c r="S102" s="1"/>
  <c r="AF102" s="1"/>
  <c r="AD100"/>
  <c r="AE100" s="1"/>
  <c r="R100"/>
  <c r="S100" s="1"/>
  <c r="AF100" s="1"/>
  <c r="R103"/>
  <c r="AE65" i="11"/>
  <c r="AG107"/>
  <c r="AG87"/>
  <c r="AG85"/>
  <c r="AI85" s="1"/>
  <c r="AG79"/>
  <c r="AD57"/>
  <c r="AE57" s="1"/>
  <c r="R57"/>
  <c r="AE121"/>
  <c r="AE124" s="1"/>
  <c r="AF125" s="1"/>
  <c r="AD124"/>
  <c r="AD106" i="12"/>
  <c r="AE106" s="1"/>
  <c r="R106"/>
  <c r="S106" s="1"/>
  <c r="AF106" s="1"/>
  <c r="R42"/>
  <c r="AD74" i="11"/>
  <c r="AE74" s="1"/>
  <c r="R74"/>
  <c r="S74" s="1"/>
  <c r="AF74" s="1"/>
  <c r="R56"/>
  <c r="AE58"/>
  <c r="T99" i="12"/>
  <c r="T91"/>
  <c r="T109"/>
  <c r="AG33" i="11"/>
  <c r="AG85" i="12"/>
  <c r="S64" i="11"/>
  <c r="AF64" s="1"/>
  <c r="AG64" s="1"/>
  <c r="R67" i="12"/>
  <c r="AD108"/>
  <c r="AE108" s="1"/>
  <c r="R108"/>
  <c r="S108" s="1"/>
  <c r="AF108" s="1"/>
  <c r="S77"/>
  <c r="AF77" s="1"/>
  <c r="AG77" s="1"/>
  <c r="AD72"/>
  <c r="AE72" s="1"/>
  <c r="R72"/>
  <c r="AD63"/>
  <c r="AE63" s="1"/>
  <c r="R63"/>
  <c r="S66"/>
  <c r="AF66" s="1"/>
  <c r="AG66" s="1"/>
  <c r="AD113" i="11"/>
  <c r="AE113" s="1"/>
  <c r="R113"/>
  <c r="S113" s="1"/>
  <c r="AF113" s="1"/>
  <c r="AD108"/>
  <c r="AE108" s="1"/>
  <c r="R108"/>
  <c r="S108" s="1"/>
  <c r="AF108" s="1"/>
  <c r="AD104"/>
  <c r="AE104" s="1"/>
  <c r="R104"/>
  <c r="S104" s="1"/>
  <c r="AF104" s="1"/>
  <c r="AD100"/>
  <c r="AE100" s="1"/>
  <c r="R100"/>
  <c r="S100" s="1"/>
  <c r="AF100" s="1"/>
  <c r="AD111"/>
  <c r="AE111" s="1"/>
  <c r="R111"/>
  <c r="S111" s="1"/>
  <c r="AF111" s="1"/>
  <c r="AD106"/>
  <c r="AE106" s="1"/>
  <c r="R106"/>
  <c r="S106" s="1"/>
  <c r="AF106" s="1"/>
  <c r="AD102"/>
  <c r="AE102" s="1"/>
  <c r="R102"/>
  <c r="S102" s="1"/>
  <c r="AF102" s="1"/>
  <c r="AD98"/>
  <c r="AE98" s="1"/>
  <c r="R98"/>
  <c r="S98" s="1"/>
  <c r="AF98" s="1"/>
  <c r="AD105" i="13"/>
  <c r="AE105" s="1"/>
  <c r="R105"/>
  <c r="S105" s="1"/>
  <c r="AF105" s="1"/>
  <c r="AG95" i="11"/>
  <c r="R68"/>
  <c r="R60"/>
  <c r="R75" i="12"/>
  <c r="R97" i="11"/>
  <c r="R71"/>
  <c r="R66"/>
  <c r="R62"/>
  <c r="R58"/>
  <c r="S56"/>
  <c r="AF56" s="1"/>
  <c r="AE56"/>
  <c r="AA116"/>
  <c r="AA131"/>
  <c r="AA152" s="1"/>
  <c r="AA127"/>
  <c r="AE67" i="12"/>
  <c r="AG93"/>
  <c r="AI67" i="11"/>
  <c r="T111" i="13"/>
  <c r="AM111" s="1"/>
  <c r="T113"/>
  <c r="V113" s="1"/>
  <c r="T80"/>
  <c r="AM80" s="1"/>
  <c r="T102"/>
  <c r="V102" s="1"/>
  <c r="T94"/>
  <c r="V94" s="1"/>
  <c r="T108"/>
  <c r="T98"/>
  <c r="AG109" i="12"/>
  <c r="AG95"/>
  <c r="AI75" i="11"/>
  <c r="AG99" i="12"/>
  <c r="AG89"/>
  <c r="T98"/>
  <c r="V98" s="1"/>
  <c r="AN98" s="1"/>
  <c r="T82"/>
  <c r="V82" s="1"/>
  <c r="AN82" s="1"/>
  <c r="AG81"/>
  <c r="AG101"/>
  <c r="AI101" s="1"/>
  <c r="AG112"/>
  <c r="AG107"/>
  <c r="AG87"/>
  <c r="R68"/>
  <c r="AD90"/>
  <c r="AE90" s="1"/>
  <c r="R90"/>
  <c r="AD88"/>
  <c r="AE88" s="1"/>
  <c r="R88"/>
  <c r="AD86"/>
  <c r="AE86" s="1"/>
  <c r="R86"/>
  <c r="S86" s="1"/>
  <c r="AF86" s="1"/>
  <c r="AG97"/>
  <c r="AG91"/>
  <c r="AD112" i="13"/>
  <c r="AE112" s="1"/>
  <c r="R112"/>
  <c r="S112" s="1"/>
  <c r="AF112" s="1"/>
  <c r="S72"/>
  <c r="AF72" s="1"/>
  <c r="AG72" s="1"/>
  <c r="AD57" i="12"/>
  <c r="R57"/>
  <c r="S57" s="1"/>
  <c r="AF57" s="1"/>
  <c r="T65"/>
  <c r="V65" s="1"/>
  <c r="AN65" s="1"/>
  <c r="T80" i="11"/>
  <c r="AM80" s="1"/>
  <c r="AE68" i="13"/>
  <c r="R67"/>
  <c r="S67" s="1"/>
  <c r="AF67" s="1"/>
  <c r="AG67" s="1"/>
  <c r="AD59" i="12"/>
  <c r="AE59" s="1"/>
  <c r="R59"/>
  <c r="S59" s="1"/>
  <c r="AF59" s="1"/>
  <c r="AD55"/>
  <c r="AE55" s="1"/>
  <c r="R55"/>
  <c r="S55" s="1"/>
  <c r="AF55" s="1"/>
  <c r="AD80"/>
  <c r="AE80" s="1"/>
  <c r="R80"/>
  <c r="AE57"/>
  <c r="AG108" i="13"/>
  <c r="T90" i="11"/>
  <c r="AM90" s="1"/>
  <c r="AE35" i="12"/>
  <c r="AG92" i="13"/>
  <c r="AI92" s="1"/>
  <c r="AD89"/>
  <c r="AE89" s="1"/>
  <c r="R89"/>
  <c r="S89" s="1"/>
  <c r="AF89" s="1"/>
  <c r="AG90"/>
  <c r="AG84"/>
  <c r="AM77" i="11"/>
  <c r="V77"/>
  <c r="AG88" i="13"/>
  <c r="AD103"/>
  <c r="AE103" s="1"/>
  <c r="R103"/>
  <c r="S103" s="1"/>
  <c r="AF103" s="1"/>
  <c r="R66"/>
  <c r="S66" s="1"/>
  <c r="AF66" s="1"/>
  <c r="AD66"/>
  <c r="AE66" s="1"/>
  <c r="R58"/>
  <c r="S58" s="1"/>
  <c r="AF58" s="1"/>
  <c r="AD58"/>
  <c r="AE58" s="1"/>
  <c r="AD93"/>
  <c r="AE93" s="1"/>
  <c r="R93"/>
  <c r="S93" s="1"/>
  <c r="AF93" s="1"/>
  <c r="AD54"/>
  <c r="AE54" s="1"/>
  <c r="R54"/>
  <c r="S54" s="1"/>
  <c r="AF54" s="1"/>
  <c r="AD77"/>
  <c r="AE77" s="1"/>
  <c r="R77"/>
  <c r="S77" s="1"/>
  <c r="AF77" s="1"/>
  <c r="T61" i="12"/>
  <c r="AM61" s="1"/>
  <c r="T76"/>
  <c r="AM76" s="1"/>
  <c r="T81" i="13"/>
  <c r="V81" s="1"/>
  <c r="AN81" s="1"/>
  <c r="T53" i="12"/>
  <c r="AM53" s="1"/>
  <c r="AG106" i="13"/>
  <c r="AG78"/>
  <c r="AG96"/>
  <c r="AG100"/>
  <c r="AG86"/>
  <c r="AG94"/>
  <c r="AG80"/>
  <c r="R68"/>
  <c r="AD62"/>
  <c r="AE62" s="1"/>
  <c r="R62"/>
  <c r="S62" s="1"/>
  <c r="AF62" s="1"/>
  <c r="AD85"/>
  <c r="AE85" s="1"/>
  <c r="R85"/>
  <c r="S85" s="1"/>
  <c r="AF85" s="1"/>
  <c r="AD97"/>
  <c r="AE97" s="1"/>
  <c r="R97"/>
  <c r="AD87"/>
  <c r="AE87" s="1"/>
  <c r="R87"/>
  <c r="S87" s="1"/>
  <c r="AF87" s="1"/>
  <c r="AD52"/>
  <c r="AE52" s="1"/>
  <c r="R52"/>
  <c r="S52" s="1"/>
  <c r="AF52" s="1"/>
  <c r="AD83"/>
  <c r="AE83" s="1"/>
  <c r="R83"/>
  <c r="S83" s="1"/>
  <c r="AF83" s="1"/>
  <c r="AD53"/>
  <c r="AE53" s="1"/>
  <c r="R53"/>
  <c r="S53" s="1"/>
  <c r="AF53" s="1"/>
  <c r="AD91"/>
  <c r="AE91" s="1"/>
  <c r="R91"/>
  <c r="S91" s="1"/>
  <c r="AF91" s="1"/>
  <c r="AD75"/>
  <c r="AE75" s="1"/>
  <c r="R75"/>
  <c r="S75" s="1"/>
  <c r="AF75" s="1"/>
  <c r="AD60"/>
  <c r="R60"/>
  <c r="AD101"/>
  <c r="AE101" s="1"/>
  <c r="R101"/>
  <c r="S101" s="1"/>
  <c r="AF101" s="1"/>
  <c r="AD99"/>
  <c r="AE99" s="1"/>
  <c r="R99"/>
  <c r="S99" s="1"/>
  <c r="AF99" s="1"/>
  <c r="AD95"/>
  <c r="AE95" s="1"/>
  <c r="R95"/>
  <c r="S95" s="1"/>
  <c r="AF95" s="1"/>
  <c r="AD79"/>
  <c r="AE79" s="1"/>
  <c r="R79"/>
  <c r="S79" s="1"/>
  <c r="AF79" s="1"/>
  <c r="AD109"/>
  <c r="AE109" s="1"/>
  <c r="R109"/>
  <c r="S109" s="1"/>
  <c r="AF109" s="1"/>
  <c r="AD107"/>
  <c r="AE107" s="1"/>
  <c r="R107"/>
  <c r="S107" s="1"/>
  <c r="AF107" s="1"/>
  <c r="AG113"/>
  <c r="AG98"/>
  <c r="AG102"/>
  <c r="AG111"/>
  <c r="R104"/>
  <c r="AG74"/>
  <c r="AG71"/>
  <c r="AD56"/>
  <c r="AE56" s="1"/>
  <c r="R56"/>
  <c r="S56" s="1"/>
  <c r="AF56" s="1"/>
  <c r="AD64"/>
  <c r="AE64" s="1"/>
  <c r="R64"/>
  <c r="S64" s="1"/>
  <c r="AF64" s="1"/>
  <c r="T34"/>
  <c r="AM34" s="1"/>
  <c r="AE60"/>
  <c r="T65"/>
  <c r="V65" s="1"/>
  <c r="AN65" s="1"/>
  <c r="T92" i="11"/>
  <c r="V92" s="1"/>
  <c r="AN92" s="1"/>
  <c r="T74" i="12"/>
  <c r="AM74" s="1"/>
  <c r="T40"/>
  <c r="V40" s="1"/>
  <c r="AN40" s="1"/>
  <c r="T113" i="11"/>
  <c r="AM113" s="1"/>
  <c r="T96"/>
  <c r="AM96" s="1"/>
  <c r="T88"/>
  <c r="AM88" s="1"/>
  <c r="T41" i="12"/>
  <c r="AM41" s="1"/>
  <c r="S59" i="13"/>
  <c r="AF59" s="1"/>
  <c r="AG59" s="1"/>
  <c r="S60" i="12"/>
  <c r="AF60" s="1"/>
  <c r="AG60" s="1"/>
  <c r="AN119"/>
  <c r="AN119" i="13"/>
  <c r="V124"/>
  <c r="AN124" s="1"/>
  <c r="A59"/>
  <c r="G58"/>
  <c r="AN33" i="11"/>
  <c r="S34" i="12"/>
  <c r="AF34" s="1"/>
  <c r="S17" i="11"/>
  <c r="AF16"/>
  <c r="AN52"/>
  <c r="AI52"/>
  <c r="AN36"/>
  <c r="AI36"/>
  <c r="AF15" i="12"/>
  <c r="S16"/>
  <c r="AN49" i="11"/>
  <c r="AI49"/>
  <c r="S63" i="13"/>
  <c r="AF63" s="1"/>
  <c r="AG63" s="1"/>
  <c r="V111"/>
  <c r="V80"/>
  <c r="V89" i="11"/>
  <c r="AM89"/>
  <c r="AM87"/>
  <c r="V87"/>
  <c r="V121" i="12"/>
  <c r="AM121"/>
  <c r="V50" i="11"/>
  <c r="AM50"/>
  <c r="D24" i="8"/>
  <c r="K24" s="1"/>
  <c r="V34" i="11"/>
  <c r="AM34"/>
  <c r="D8" i="8"/>
  <c r="K8" s="1"/>
  <c r="S38" i="12"/>
  <c r="AF38" s="1"/>
  <c r="AG38" s="1"/>
  <c r="V88" i="13"/>
  <c r="AM88"/>
  <c r="V95" i="11"/>
  <c r="AM95"/>
  <c r="AM100" i="13"/>
  <c r="V106"/>
  <c r="AM106"/>
  <c r="V74"/>
  <c r="AM74"/>
  <c r="AM87" i="12"/>
  <c r="V97"/>
  <c r="AM97"/>
  <c r="V46" i="11"/>
  <c r="AM46"/>
  <c r="D20" i="8"/>
  <c r="K20" s="1"/>
  <c r="S42" i="12"/>
  <c r="AF42" s="1"/>
  <c r="AN37" i="11"/>
  <c r="AI37"/>
  <c r="AA116" i="13"/>
  <c r="AA127" s="1"/>
  <c r="AA131"/>
  <c r="AA152" s="1"/>
  <c r="AN48" i="11"/>
  <c r="AI48"/>
  <c r="B33" i="9"/>
  <c r="A73"/>
  <c r="S19" i="13"/>
  <c r="AF18"/>
  <c r="AI119"/>
  <c r="AG124"/>
  <c r="AN51" i="11"/>
  <c r="AI51"/>
  <c r="AN39"/>
  <c r="AI39"/>
  <c r="AE50" i="13"/>
  <c r="AE46"/>
  <c r="AE42"/>
  <c r="AE38"/>
  <c r="AE44" i="12"/>
  <c r="AE36"/>
  <c r="T77" i="13"/>
  <c r="T111" i="12"/>
  <c r="T102"/>
  <c r="T94"/>
  <c r="T86"/>
  <c r="T78"/>
  <c r="T53" i="11"/>
  <c r="T57" i="13"/>
  <c r="T112"/>
  <c r="T61"/>
  <c r="T113" i="12"/>
  <c r="T104"/>
  <c r="T96"/>
  <c r="T84"/>
  <c r="AG65" i="13"/>
  <c r="AI120"/>
  <c r="AI70" i="12"/>
  <c r="AG57" i="13"/>
  <c r="AI107" i="11"/>
  <c r="AI119" i="12"/>
  <c r="AA131"/>
  <c r="AA152" s="1"/>
  <c r="AA116"/>
  <c r="T62" i="13"/>
  <c r="T102" i="11"/>
  <c r="T94"/>
  <c r="T86"/>
  <c r="T108" i="12"/>
  <c r="T92"/>
  <c r="T62"/>
  <c r="T76" i="11"/>
  <c r="T37" i="12"/>
  <c r="AE42"/>
  <c r="R35"/>
  <c r="AI59" i="11"/>
  <c r="R50" i="13"/>
  <c r="R42"/>
  <c r="R44" i="12"/>
  <c r="AI78" i="11"/>
  <c r="S54" i="12"/>
  <c r="AF54" s="1"/>
  <c r="AG54" s="1"/>
  <c r="V61"/>
  <c r="AN61" s="1"/>
  <c r="B32" i="8"/>
  <c r="A72"/>
  <c r="S48" i="13"/>
  <c r="AF48" s="1"/>
  <c r="AG48" s="1"/>
  <c r="S44"/>
  <c r="AF44" s="1"/>
  <c r="AG44" s="1"/>
  <c r="S40"/>
  <c r="AF40" s="1"/>
  <c r="AG40" s="1"/>
  <c r="S36"/>
  <c r="AF36" s="1"/>
  <c r="AG36" s="1"/>
  <c r="AN43" i="11"/>
  <c r="AI43"/>
  <c r="AN44"/>
  <c r="AI44"/>
  <c r="B34" i="10"/>
  <c r="A74"/>
  <c r="AM40" i="12"/>
  <c r="V96" i="11"/>
  <c r="AN96" s="1"/>
  <c r="D15" i="9"/>
  <c r="K15" s="1"/>
  <c r="AN35" i="11"/>
  <c r="AI35"/>
  <c r="S64" i="12"/>
  <c r="AF64" s="1"/>
  <c r="AG64" s="1"/>
  <c r="V78" i="13"/>
  <c r="AM78"/>
  <c r="V96"/>
  <c r="AM96"/>
  <c r="AM120" i="11"/>
  <c r="V120"/>
  <c r="V86" i="13"/>
  <c r="AM86"/>
  <c r="V103" i="11"/>
  <c r="AM103"/>
  <c r="V105"/>
  <c r="AM105"/>
  <c r="AM79"/>
  <c r="V119"/>
  <c r="AM119"/>
  <c r="S58" i="12"/>
  <c r="AF58" s="1"/>
  <c r="AG58" s="1"/>
  <c r="V89"/>
  <c r="AM89"/>
  <c r="V42" i="11"/>
  <c r="AM42"/>
  <c r="D16" i="8"/>
  <c r="K16" s="1"/>
  <c r="AM94" i="13"/>
  <c r="V112" i="11"/>
  <c r="AM112"/>
  <c r="D7" i="9"/>
  <c r="K7" s="1"/>
  <c r="V33" i="12"/>
  <c r="AM33"/>
  <c r="V84" i="13"/>
  <c r="AM84"/>
  <c r="AM71"/>
  <c r="V71"/>
  <c r="V90"/>
  <c r="AM90"/>
  <c r="V81" i="12"/>
  <c r="AM81"/>
  <c r="V38" i="11"/>
  <c r="AM38"/>
  <c r="D12" i="8"/>
  <c r="K12" s="1"/>
  <c r="S55" i="13"/>
  <c r="AF55" s="1"/>
  <c r="AG55" s="1"/>
  <c r="S56" i="12"/>
  <c r="AF56" s="1"/>
  <c r="AG56" s="1"/>
  <c r="AI33" i="11"/>
  <c r="V76" i="12"/>
  <c r="AN76" s="1"/>
  <c r="AM81" i="13"/>
  <c r="AM98" i="12"/>
  <c r="AM82"/>
  <c r="AD51" i="13"/>
  <c r="AE51" s="1"/>
  <c r="R51"/>
  <c r="S49"/>
  <c r="AF49" s="1"/>
  <c r="AG49" s="1"/>
  <c r="AD47"/>
  <c r="AE47" s="1"/>
  <c r="R47"/>
  <c r="S45"/>
  <c r="AF45" s="1"/>
  <c r="AG45" s="1"/>
  <c r="AD43"/>
  <c r="AE43" s="1"/>
  <c r="R43"/>
  <c r="S41"/>
  <c r="AF41" s="1"/>
  <c r="AG41" s="1"/>
  <c r="AD39"/>
  <c r="AE39" s="1"/>
  <c r="R39"/>
  <c r="S37"/>
  <c r="AF37" s="1"/>
  <c r="AG37" s="1"/>
  <c r="AD35"/>
  <c r="AE35" s="1"/>
  <c r="R35"/>
  <c r="AD43" i="12"/>
  <c r="AE43" s="1"/>
  <c r="R43"/>
  <c r="AD39"/>
  <c r="R39"/>
  <c r="AN54" i="11"/>
  <c r="AI54"/>
  <c r="AN40"/>
  <c r="AI40"/>
  <c r="AM65" i="12"/>
  <c r="V80" i="11"/>
  <c r="AN80" s="1"/>
  <c r="AG34" i="13"/>
  <c r="V53" i="12"/>
  <c r="AN53" s="1"/>
  <c r="AN45" i="11"/>
  <c r="AI45"/>
  <c r="AN41"/>
  <c r="AI41"/>
  <c r="AI76" i="13"/>
  <c r="AI82"/>
  <c r="AI95" i="12"/>
  <c r="AI91" i="11"/>
  <c r="AI101"/>
  <c r="AI72"/>
  <c r="AI84"/>
  <c r="AE34" i="12"/>
  <c r="AA127"/>
  <c r="AI83" i="11"/>
  <c r="R46" i="13"/>
  <c r="R38"/>
  <c r="R36" i="12"/>
  <c r="AI121" i="13"/>
  <c r="AM47" i="11" l="1"/>
  <c r="V47"/>
  <c r="D21" i="8"/>
  <c r="K21" s="1"/>
  <c r="AG84" i="12"/>
  <c r="D27" i="9"/>
  <c r="K27" s="1"/>
  <c r="D8" i="10"/>
  <c r="K8" s="1"/>
  <c r="T100" i="12"/>
  <c r="T83" i="13"/>
  <c r="T111" i="11"/>
  <c r="T93" i="13"/>
  <c r="S83" i="12"/>
  <c r="AF83" s="1"/>
  <c r="AG83" s="1"/>
  <c r="AD116"/>
  <c r="V88" i="11"/>
  <c r="AN88" s="1"/>
  <c r="V90"/>
  <c r="AN90" s="1"/>
  <c r="AI82"/>
  <c r="T74"/>
  <c r="T105" i="13"/>
  <c r="AD116" i="11"/>
  <c r="AD127" s="1"/>
  <c r="AD131"/>
  <c r="AD152" s="1"/>
  <c r="S71" i="12"/>
  <c r="AF71" s="1"/>
  <c r="AG71" s="1"/>
  <c r="AG92"/>
  <c r="D14" i="9"/>
  <c r="K14" s="1"/>
  <c r="V34" i="13"/>
  <c r="AN34" s="1"/>
  <c r="T99"/>
  <c r="AM113"/>
  <c r="AG78" i="12"/>
  <c r="AG74"/>
  <c r="AG65"/>
  <c r="AM92" i="11"/>
  <c r="V74" i="12"/>
  <c r="AN74" s="1"/>
  <c r="T75" i="13"/>
  <c r="T91"/>
  <c r="T52"/>
  <c r="T66"/>
  <c r="T59" i="12"/>
  <c r="T87" i="13"/>
  <c r="T58"/>
  <c r="D32" i="10" s="1"/>
  <c r="K32" s="1"/>
  <c r="T108" i="11"/>
  <c r="V108" s="1"/>
  <c r="AN108" s="1"/>
  <c r="T106"/>
  <c r="T106" i="12"/>
  <c r="AG76"/>
  <c r="AI124" i="13"/>
  <c r="AG82" i="12"/>
  <c r="AG61"/>
  <c r="S105"/>
  <c r="AF105" s="1"/>
  <c r="AG105" s="1"/>
  <c r="S70" i="11"/>
  <c r="AF70" s="1"/>
  <c r="AG70" s="1"/>
  <c r="T107" i="13"/>
  <c r="AM102"/>
  <c r="V41" i="12"/>
  <c r="AN41" s="1"/>
  <c r="V113" i="11"/>
  <c r="AN113" s="1"/>
  <c r="T56" i="13"/>
  <c r="V56" s="1"/>
  <c r="T103"/>
  <c r="T64"/>
  <c r="AM64" s="1"/>
  <c r="T85"/>
  <c r="T104" i="11"/>
  <c r="T100"/>
  <c r="AI120" i="12"/>
  <c r="T98" i="11"/>
  <c r="S61"/>
  <c r="AF61" s="1"/>
  <c r="AG61" s="1"/>
  <c r="V79" i="12"/>
  <c r="AM79"/>
  <c r="D7" i="10"/>
  <c r="K7" s="1"/>
  <c r="V33" i="13"/>
  <c r="V93" i="11"/>
  <c r="AM93"/>
  <c r="V99"/>
  <c r="AM99"/>
  <c r="V107" i="12"/>
  <c r="AM107"/>
  <c r="AM112"/>
  <c r="V112"/>
  <c r="V109" i="11"/>
  <c r="AM109"/>
  <c r="V93" i="12"/>
  <c r="AM93"/>
  <c r="AM85"/>
  <c r="V85"/>
  <c r="AN81" i="11"/>
  <c r="AI81"/>
  <c r="T48" i="12"/>
  <c r="S65" i="11"/>
  <c r="AF65" s="1"/>
  <c r="AG65" s="1"/>
  <c r="S57"/>
  <c r="AF57" s="1"/>
  <c r="AG57" s="1"/>
  <c r="AG106" i="12"/>
  <c r="AG100"/>
  <c r="AG102"/>
  <c r="T121" i="11"/>
  <c r="S103" i="12"/>
  <c r="AF103" s="1"/>
  <c r="AG103" s="1"/>
  <c r="AG121" i="11"/>
  <c r="AF124"/>
  <c r="AG74"/>
  <c r="AI34" i="13"/>
  <c r="AG105"/>
  <c r="V109" i="12"/>
  <c r="AM109"/>
  <c r="AM99"/>
  <c r="V99"/>
  <c r="AG98" i="11"/>
  <c r="V91" i="12"/>
  <c r="AM91"/>
  <c r="AG42"/>
  <c r="T101" i="13"/>
  <c r="AM101" s="1"/>
  <c r="T79"/>
  <c r="T95"/>
  <c r="AM95" s="1"/>
  <c r="T109"/>
  <c r="T57" i="12"/>
  <c r="T56" i="11"/>
  <c r="V56" s="1"/>
  <c r="AN56" s="1"/>
  <c r="T64"/>
  <c r="S67" i="12"/>
  <c r="AF67" s="1"/>
  <c r="AG67" s="1"/>
  <c r="S58" i="11"/>
  <c r="AF58" s="1"/>
  <c r="S66"/>
  <c r="AF66" s="1"/>
  <c r="AG66" s="1"/>
  <c r="S97"/>
  <c r="AF97" s="1"/>
  <c r="AG97" s="1"/>
  <c r="S60"/>
  <c r="AF60" s="1"/>
  <c r="AG60" s="1"/>
  <c r="S63" i="12"/>
  <c r="AF63" s="1"/>
  <c r="AG63" s="1"/>
  <c r="S72"/>
  <c r="AF72" s="1"/>
  <c r="AG72" s="1"/>
  <c r="AG102" i="11"/>
  <c r="AG106"/>
  <c r="AG111"/>
  <c r="AG100"/>
  <c r="AG104"/>
  <c r="AG108"/>
  <c r="AG113"/>
  <c r="AI113" s="1"/>
  <c r="T66" i="12"/>
  <c r="T77"/>
  <c r="AG108"/>
  <c r="AE116" i="11"/>
  <c r="AE131"/>
  <c r="AE152" s="1"/>
  <c r="S62"/>
  <c r="AF62" s="1"/>
  <c r="AG62" s="1"/>
  <c r="S71"/>
  <c r="AF71" s="1"/>
  <c r="AG71" s="1"/>
  <c r="S75" i="12"/>
  <c r="AF75" s="1"/>
  <c r="AG75" s="1"/>
  <c r="S68" i="11"/>
  <c r="AF68" s="1"/>
  <c r="AG68" s="1"/>
  <c r="T54" i="13"/>
  <c r="AG56" i="11"/>
  <c r="T55" i="12"/>
  <c r="V108" i="13"/>
  <c r="AM108"/>
  <c r="V98"/>
  <c r="AM98"/>
  <c r="AG56"/>
  <c r="AG107"/>
  <c r="AG109"/>
  <c r="AG79"/>
  <c r="AG95"/>
  <c r="S88" i="12"/>
  <c r="AF88" s="1"/>
  <c r="AG88" s="1"/>
  <c r="S90"/>
  <c r="AF90" s="1"/>
  <c r="AG90" s="1"/>
  <c r="S68"/>
  <c r="AF68" s="1"/>
  <c r="AG68" s="1"/>
  <c r="AG112" i="13"/>
  <c r="AG86" i="12"/>
  <c r="AG99" i="13"/>
  <c r="AG101"/>
  <c r="AG75"/>
  <c r="AG91"/>
  <c r="AG53"/>
  <c r="AG83"/>
  <c r="AG55" i="12"/>
  <c r="T72" i="13"/>
  <c r="AG77"/>
  <c r="AG54"/>
  <c r="AG66"/>
  <c r="AG103"/>
  <c r="AG57" i="12"/>
  <c r="AG59"/>
  <c r="S80"/>
  <c r="AF80" s="1"/>
  <c r="AG80" s="1"/>
  <c r="T89" i="13"/>
  <c r="T53"/>
  <c r="T67"/>
  <c r="AM67" s="1"/>
  <c r="AG89"/>
  <c r="AN77" i="11"/>
  <c r="AI77"/>
  <c r="V67" i="13"/>
  <c r="T56" i="12"/>
  <c r="V56" s="1"/>
  <c r="AN56" s="1"/>
  <c r="T55" i="13"/>
  <c r="AM55" s="1"/>
  <c r="AM65"/>
  <c r="AG93"/>
  <c r="S68"/>
  <c r="AF68" s="1"/>
  <c r="AG68" s="1"/>
  <c r="AG52"/>
  <c r="AG87"/>
  <c r="T70"/>
  <c r="AM70" s="1"/>
  <c r="AG85"/>
  <c r="AG62"/>
  <c r="AG58"/>
  <c r="T41"/>
  <c r="V41" s="1"/>
  <c r="AN41" s="1"/>
  <c r="T45"/>
  <c r="AM45" s="1"/>
  <c r="T49"/>
  <c r="V49" s="1"/>
  <c r="AN49" s="1"/>
  <c r="T36"/>
  <c r="AM36" s="1"/>
  <c r="T40"/>
  <c r="V40" s="1"/>
  <c r="AN40" s="1"/>
  <c r="T44"/>
  <c r="AM44" s="1"/>
  <c r="T48"/>
  <c r="AM48" s="1"/>
  <c r="AI65"/>
  <c r="T42" i="12"/>
  <c r="V42" s="1"/>
  <c r="AN42" s="1"/>
  <c r="T63" i="13"/>
  <c r="AM63" s="1"/>
  <c r="T60" i="12"/>
  <c r="AM60" s="1"/>
  <c r="T59" i="13"/>
  <c r="D33" i="10" s="1"/>
  <c r="K33" s="1"/>
  <c r="AG64" i="13"/>
  <c r="S104"/>
  <c r="AF104" s="1"/>
  <c r="AG104" s="1"/>
  <c r="S60"/>
  <c r="AF60" s="1"/>
  <c r="AG60" s="1"/>
  <c r="S97"/>
  <c r="AF97" s="1"/>
  <c r="AG97" s="1"/>
  <c r="V70"/>
  <c r="AN70" s="1"/>
  <c r="T37"/>
  <c r="AM37" s="1"/>
  <c r="T54" i="12"/>
  <c r="AM54" s="1"/>
  <c r="AE131" i="13"/>
  <c r="AE152" s="1"/>
  <c r="AE116"/>
  <c r="AF117" s="1"/>
  <c r="S38"/>
  <c r="AF38" s="1"/>
  <c r="S36" i="12"/>
  <c r="AF36" s="1"/>
  <c r="S46" i="13"/>
  <c r="AF46" s="1"/>
  <c r="AG46" s="1"/>
  <c r="AG34" i="12"/>
  <c r="S39"/>
  <c r="AF39" s="1"/>
  <c r="S43"/>
  <c r="AF43" s="1"/>
  <c r="AG43" s="1"/>
  <c r="S35" i="13"/>
  <c r="AF35" s="1"/>
  <c r="S39"/>
  <c r="AF39" s="1"/>
  <c r="AG39" s="1"/>
  <c r="S43"/>
  <c r="AF43" s="1"/>
  <c r="AG43" s="1"/>
  <c r="S47"/>
  <c r="AF47" s="1"/>
  <c r="AG47" s="1"/>
  <c r="S51"/>
  <c r="AF51" s="1"/>
  <c r="AG51" s="1"/>
  <c r="AN38" i="11"/>
  <c r="AI38"/>
  <c r="AN81" i="12"/>
  <c r="AI81"/>
  <c r="AN90" i="13"/>
  <c r="AI90"/>
  <c r="AN84"/>
  <c r="AI84"/>
  <c r="AN33" i="12"/>
  <c r="AI33"/>
  <c r="AN42" i="11"/>
  <c r="AI42"/>
  <c r="AN89" i="12"/>
  <c r="AI89"/>
  <c r="AN119" i="11"/>
  <c r="AI119"/>
  <c r="AN105"/>
  <c r="AI105"/>
  <c r="AN103"/>
  <c r="AI103"/>
  <c r="AN86" i="13"/>
  <c r="AI86"/>
  <c r="AN96"/>
  <c r="AI96"/>
  <c r="AN78"/>
  <c r="AI78"/>
  <c r="B35" i="10"/>
  <c r="A75"/>
  <c r="B33" i="8"/>
  <c r="A73"/>
  <c r="S42" i="13"/>
  <c r="AF42" s="1"/>
  <c r="AG42" s="1"/>
  <c r="AM76" i="11"/>
  <c r="V76"/>
  <c r="V92" i="12"/>
  <c r="AM92"/>
  <c r="V108"/>
  <c r="AM108"/>
  <c r="V75" i="13"/>
  <c r="AM75"/>
  <c r="V91"/>
  <c r="AM91"/>
  <c r="V107"/>
  <c r="AM107"/>
  <c r="AM86" i="11"/>
  <c r="V86"/>
  <c r="V102"/>
  <c r="AM102"/>
  <c r="V52" i="13"/>
  <c r="AM52"/>
  <c r="D26" i="10"/>
  <c r="K26" s="1"/>
  <c r="V84" i="12"/>
  <c r="AM84"/>
  <c r="V104"/>
  <c r="AM104"/>
  <c r="AM61" i="13"/>
  <c r="V61"/>
  <c r="V87"/>
  <c r="AM87"/>
  <c r="V103"/>
  <c r="AM103"/>
  <c r="AM57"/>
  <c r="V57"/>
  <c r="AN57" s="1"/>
  <c r="D31" i="10"/>
  <c r="K31" s="1"/>
  <c r="AM53" i="11"/>
  <c r="V53"/>
  <c r="D27" i="8"/>
  <c r="K27" s="1"/>
  <c r="V78" i="12"/>
  <c r="AM78"/>
  <c r="V94"/>
  <c r="AM94"/>
  <c r="V111"/>
  <c r="AM111"/>
  <c r="V77" i="13"/>
  <c r="AM77"/>
  <c r="V93"/>
  <c r="AM93"/>
  <c r="V109"/>
  <c r="AM109"/>
  <c r="AF19"/>
  <c r="S20"/>
  <c r="B34" i="9"/>
  <c r="D33"/>
  <c r="K33" s="1"/>
  <c r="A74"/>
  <c r="AN46" i="11"/>
  <c r="AI46"/>
  <c r="AN97" i="12"/>
  <c r="AI97"/>
  <c r="AN87"/>
  <c r="AI87"/>
  <c r="AN74" i="13"/>
  <c r="AI74"/>
  <c r="AN106"/>
  <c r="AI106"/>
  <c r="AN100"/>
  <c r="AI100"/>
  <c r="AN95" i="11"/>
  <c r="AI95"/>
  <c r="AN88" i="13"/>
  <c r="AI88"/>
  <c r="AN50" i="11"/>
  <c r="AI50"/>
  <c r="AN121" i="12"/>
  <c r="AI121"/>
  <c r="AN89" i="11"/>
  <c r="AI89"/>
  <c r="AN102" i="13"/>
  <c r="AI102"/>
  <c r="AN80"/>
  <c r="AI80"/>
  <c r="AN113"/>
  <c r="AI113"/>
  <c r="AN111"/>
  <c r="AI111"/>
  <c r="AF17" i="11"/>
  <c r="S18"/>
  <c r="A60" i="13"/>
  <c r="G59"/>
  <c r="AD131" i="12"/>
  <c r="AD152" s="1"/>
  <c r="AD127"/>
  <c r="AI92" i="11"/>
  <c r="AI108"/>
  <c r="AE39" i="12"/>
  <c r="AG39" s="1"/>
  <c r="AI82"/>
  <c r="AI98"/>
  <c r="AI81" i="13"/>
  <c r="AI76" i="12"/>
  <c r="AI88" i="11"/>
  <c r="AG38" i="13"/>
  <c r="T38" i="12"/>
  <c r="T34"/>
  <c r="AI61"/>
  <c r="AD131" i="13"/>
  <c r="AD152" s="1"/>
  <c r="AD116"/>
  <c r="AD127" s="1"/>
  <c r="AN71"/>
  <c r="AI71"/>
  <c r="AN112" i="11"/>
  <c r="AI112"/>
  <c r="AN94" i="13"/>
  <c r="AI94"/>
  <c r="AN79" i="11"/>
  <c r="AI79"/>
  <c r="AN120"/>
  <c r="AI120"/>
  <c r="V36" i="13"/>
  <c r="AN36" s="1"/>
  <c r="D10" i="10"/>
  <c r="K10" s="1"/>
  <c r="AM40" i="13"/>
  <c r="V44"/>
  <c r="AN44" s="1"/>
  <c r="D18" i="10"/>
  <c r="K18" s="1"/>
  <c r="V48" i="13"/>
  <c r="AN48" s="1"/>
  <c r="D22" i="10"/>
  <c r="K22" s="1"/>
  <c r="V54" i="12"/>
  <c r="AN54" s="1"/>
  <c r="S44"/>
  <c r="AF44" s="1"/>
  <c r="AG44" s="1"/>
  <c r="S50" i="13"/>
  <c r="AF50" s="1"/>
  <c r="AG50" s="1"/>
  <c r="S35" i="12"/>
  <c r="AF35" s="1"/>
  <c r="AG35" s="1"/>
  <c r="V37"/>
  <c r="AM37"/>
  <c r="D11" i="9"/>
  <c r="K11" s="1"/>
  <c r="AM56" i="13"/>
  <c r="AM62" i="12"/>
  <c r="V62"/>
  <c r="V100"/>
  <c r="AM100"/>
  <c r="V83" i="13"/>
  <c r="AM83"/>
  <c r="V99"/>
  <c r="AM99"/>
  <c r="V94" i="11"/>
  <c r="AM94"/>
  <c r="V111"/>
  <c r="AM111"/>
  <c r="V62" i="13"/>
  <c r="AM62"/>
  <c r="V66"/>
  <c r="AM66"/>
  <c r="V59" i="12"/>
  <c r="AM59"/>
  <c r="V96"/>
  <c r="AM96"/>
  <c r="V113"/>
  <c r="AM113"/>
  <c r="V79" i="13"/>
  <c r="AM79"/>
  <c r="V112"/>
  <c r="AM112"/>
  <c r="V58"/>
  <c r="AM58"/>
  <c r="V86" i="12"/>
  <c r="AM86"/>
  <c r="V102"/>
  <c r="AM102"/>
  <c r="V85" i="13"/>
  <c r="AM85"/>
  <c r="V101"/>
  <c r="AM42" i="12"/>
  <c r="AN34" i="11"/>
  <c r="AI34"/>
  <c r="AN87"/>
  <c r="AI87"/>
  <c r="V63" i="13"/>
  <c r="AN63" s="1"/>
  <c r="S17" i="12"/>
  <c r="AF16"/>
  <c r="V60"/>
  <c r="AN60" s="1"/>
  <c r="AM59" i="13"/>
  <c r="T58" i="12"/>
  <c r="T64"/>
  <c r="AI65"/>
  <c r="AI96" i="11"/>
  <c r="AI74" i="12"/>
  <c r="AI90" i="11"/>
  <c r="AG36" i="12"/>
  <c r="AI80" i="11"/>
  <c r="V124" i="12"/>
  <c r="AI53"/>
  <c r="AI40"/>
  <c r="AN47" i="11" l="1"/>
  <c r="AI47"/>
  <c r="D16" i="9"/>
  <c r="K16" s="1"/>
  <c r="V95" i="13"/>
  <c r="D28" i="9"/>
  <c r="K28" s="1"/>
  <c r="D14" i="10"/>
  <c r="K14" s="1"/>
  <c r="AI41" i="12"/>
  <c r="V64" i="13"/>
  <c r="T83" i="12"/>
  <c r="D30" i="9"/>
  <c r="K30" s="1"/>
  <c r="V74" i="11"/>
  <c r="AM74"/>
  <c r="V105" i="13"/>
  <c r="AM105"/>
  <c r="AF116" i="12"/>
  <c r="V59" i="13"/>
  <c r="AN59" s="1"/>
  <c r="D30" i="10"/>
  <c r="K30" s="1"/>
  <c r="AM56" i="12"/>
  <c r="AM108" i="11"/>
  <c r="T71" i="12"/>
  <c r="V45" i="13"/>
  <c r="AN45" s="1"/>
  <c r="AM106" i="11"/>
  <c r="V106"/>
  <c r="V106" i="12"/>
  <c r="AM106"/>
  <c r="V55" i="13"/>
  <c r="AN55" s="1"/>
  <c r="AM49"/>
  <c r="AM41"/>
  <c r="T70" i="11"/>
  <c r="AM70" s="1"/>
  <c r="T105" i="12"/>
  <c r="V70" i="11"/>
  <c r="AN70" s="1"/>
  <c r="V104"/>
  <c r="AM104"/>
  <c r="T61"/>
  <c r="AM98"/>
  <c r="V98"/>
  <c r="AM100"/>
  <c r="V100"/>
  <c r="AN79" i="12"/>
  <c r="AI79"/>
  <c r="AN33" i="13"/>
  <c r="AI33"/>
  <c r="AN93" i="12"/>
  <c r="AI93"/>
  <c r="AN109" i="11"/>
  <c r="AI109"/>
  <c r="AN107" i="12"/>
  <c r="AI107"/>
  <c r="AN99" i="11"/>
  <c r="AI99"/>
  <c r="AN93"/>
  <c r="AI93"/>
  <c r="AN85" i="12"/>
  <c r="AI85"/>
  <c r="AN112"/>
  <c r="AI112"/>
  <c r="D29" i="10"/>
  <c r="K29" s="1"/>
  <c r="D23"/>
  <c r="K23" s="1"/>
  <c r="D15"/>
  <c r="K15" s="1"/>
  <c r="T38" i="13"/>
  <c r="AM38" s="1"/>
  <c r="AE127"/>
  <c r="AF128" s="1"/>
  <c r="T103" i="12"/>
  <c r="AM103" s="1"/>
  <c r="T57" i="11"/>
  <c r="AM57" s="1"/>
  <c r="T65"/>
  <c r="V65" s="1"/>
  <c r="AN65" s="1"/>
  <c r="AM48" i="12"/>
  <c r="V48"/>
  <c r="D22" i="9"/>
  <c r="K22" s="1"/>
  <c r="AG124" i="11"/>
  <c r="AM121"/>
  <c r="V121"/>
  <c r="AN109" i="12"/>
  <c r="AI109"/>
  <c r="AM56" i="11"/>
  <c r="AN91" i="12"/>
  <c r="AI91"/>
  <c r="AN99"/>
  <c r="AI99"/>
  <c r="D19" i="10"/>
  <c r="K19" s="1"/>
  <c r="D31" i="9"/>
  <c r="K31" s="1"/>
  <c r="AM57" i="12"/>
  <c r="V57"/>
  <c r="AN57" s="1"/>
  <c r="AM64" i="11"/>
  <c r="V64"/>
  <c r="T68"/>
  <c r="V68" s="1"/>
  <c r="AN68" s="1"/>
  <c r="T75" i="12"/>
  <c r="V75" s="1"/>
  <c r="T71" i="11"/>
  <c r="AM71" s="1"/>
  <c r="T62"/>
  <c r="AM62" s="1"/>
  <c r="T72" i="12"/>
  <c r="AM72" s="1"/>
  <c r="T63"/>
  <c r="V63" s="1"/>
  <c r="T60" i="11"/>
  <c r="AM60" s="1"/>
  <c r="T97"/>
  <c r="AM97" s="1"/>
  <c r="T66"/>
  <c r="AM66" s="1"/>
  <c r="T58"/>
  <c r="D32" i="8" s="1"/>
  <c r="K32" s="1"/>
  <c r="D30"/>
  <c r="K30" s="1"/>
  <c r="T67" i="12"/>
  <c r="AM54" i="13"/>
  <c r="V54"/>
  <c r="D28" i="10"/>
  <c r="K28" s="1"/>
  <c r="AF117" i="11"/>
  <c r="AE127"/>
  <c r="AF128" s="1"/>
  <c r="V77" i="12"/>
  <c r="AM77"/>
  <c r="AG58" i="11"/>
  <c r="AG116" s="1"/>
  <c r="AF131"/>
  <c r="AF152" s="1"/>
  <c r="AF116"/>
  <c r="AF127" s="1"/>
  <c r="AI56"/>
  <c r="AG131"/>
  <c r="AG152" s="1"/>
  <c r="AM68"/>
  <c r="V62"/>
  <c r="AN62" s="1"/>
  <c r="V66" i="12"/>
  <c r="AM66"/>
  <c r="V60" i="11"/>
  <c r="AN60" s="1"/>
  <c r="V97"/>
  <c r="V66"/>
  <c r="AN66" s="1"/>
  <c r="V55" i="12"/>
  <c r="D29" i="9"/>
  <c r="K29" s="1"/>
  <c r="AM55" i="12"/>
  <c r="AN98" i="13"/>
  <c r="AI98"/>
  <c r="AN108"/>
  <c r="AI108"/>
  <c r="T44" i="12"/>
  <c r="V44" s="1"/>
  <c r="AN44" s="1"/>
  <c r="D11" i="10"/>
  <c r="K11" s="1"/>
  <c r="AI57" i="13"/>
  <c r="T51"/>
  <c r="AM51" s="1"/>
  <c r="V37"/>
  <c r="AN37" s="1"/>
  <c r="T68" i="12"/>
  <c r="AM68" s="1"/>
  <c r="T90"/>
  <c r="V90" s="1"/>
  <c r="T88"/>
  <c r="AM88" s="1"/>
  <c r="AM72" i="13"/>
  <c r="V72"/>
  <c r="T80" i="12"/>
  <c r="V89" i="13"/>
  <c r="AM89"/>
  <c r="V53"/>
  <c r="D27" i="10"/>
  <c r="K27" s="1"/>
  <c r="AM53" i="13"/>
  <c r="AI67"/>
  <c r="AN67"/>
  <c r="T68"/>
  <c r="T35"/>
  <c r="AM35" s="1"/>
  <c r="T97"/>
  <c r="T60"/>
  <c r="D34" i="10" s="1"/>
  <c r="K34" s="1"/>
  <c r="T104" i="13"/>
  <c r="AI70"/>
  <c r="AF131" i="12"/>
  <c r="AF152" s="1"/>
  <c r="T35"/>
  <c r="AM35" s="1"/>
  <c r="T42" i="13"/>
  <c r="AM42" s="1"/>
  <c r="T43"/>
  <c r="V43" s="1"/>
  <c r="AN43" s="1"/>
  <c r="T46"/>
  <c r="V46" s="1"/>
  <c r="AN46" s="1"/>
  <c r="AF17" i="12"/>
  <c r="S18"/>
  <c r="AN62"/>
  <c r="AI62"/>
  <c r="AN56" i="13"/>
  <c r="AI56"/>
  <c r="V34" i="12"/>
  <c r="AI34" s="1"/>
  <c r="AM34"/>
  <c r="D8" i="9"/>
  <c r="K8" s="1"/>
  <c r="V38" i="12"/>
  <c r="AM38"/>
  <c r="D12" i="9"/>
  <c r="K12" s="1"/>
  <c r="A61" i="13"/>
  <c r="G60"/>
  <c r="S21"/>
  <c r="AF20"/>
  <c r="AN64"/>
  <c r="AI64"/>
  <c r="AN61"/>
  <c r="AI61"/>
  <c r="AN52"/>
  <c r="AI52"/>
  <c r="AN102" i="11"/>
  <c r="AI102"/>
  <c r="AN107" i="13"/>
  <c r="AI107"/>
  <c r="AN91"/>
  <c r="AI91"/>
  <c r="AN75"/>
  <c r="AI75"/>
  <c r="AN108" i="12"/>
  <c r="AI108"/>
  <c r="AN92"/>
  <c r="AI92"/>
  <c r="D33" i="8"/>
  <c r="K33" s="1"/>
  <c r="B34"/>
  <c r="A74"/>
  <c r="AF116" i="13"/>
  <c r="AF127" s="1"/>
  <c r="AF131"/>
  <c r="AF152" s="1"/>
  <c r="AG116" i="12"/>
  <c r="AG127" s="1"/>
  <c r="AG131"/>
  <c r="T50" i="13"/>
  <c r="AI59"/>
  <c r="AI63"/>
  <c r="AI54" i="12"/>
  <c r="T47" i="13"/>
  <c r="T39"/>
  <c r="T43" i="12"/>
  <c r="T39"/>
  <c r="AE116"/>
  <c r="AF117" s="1"/>
  <c r="AF127" s="1"/>
  <c r="T36"/>
  <c r="AI44" i="13"/>
  <c r="AI36"/>
  <c r="AI56" i="12"/>
  <c r="AI37" i="13"/>
  <c r="AG35"/>
  <c r="AN124" i="12"/>
  <c r="AI124"/>
  <c r="AM64"/>
  <c r="V64"/>
  <c r="AM58"/>
  <c r="V58"/>
  <c r="D32" i="9"/>
  <c r="K32" s="1"/>
  <c r="AN101" i="13"/>
  <c r="AI101"/>
  <c r="AN85"/>
  <c r="AI85"/>
  <c r="AN102" i="12"/>
  <c r="AI102"/>
  <c r="AN86"/>
  <c r="AI86"/>
  <c r="AN58" i="13"/>
  <c r="AI58"/>
  <c r="AN112"/>
  <c r="AI112"/>
  <c r="AN95"/>
  <c r="AI95"/>
  <c r="AN79"/>
  <c r="AI79"/>
  <c r="AN113" i="12"/>
  <c r="AI113"/>
  <c r="AN96"/>
  <c r="AI96"/>
  <c r="AN59"/>
  <c r="AI59"/>
  <c r="AN66" i="13"/>
  <c r="AI66"/>
  <c r="AN62"/>
  <c r="AI62"/>
  <c r="AN111" i="11"/>
  <c r="AI111"/>
  <c r="AN94"/>
  <c r="AI94"/>
  <c r="AN99" i="13"/>
  <c r="AI99"/>
  <c r="AN83"/>
  <c r="AI83"/>
  <c r="AN100" i="12"/>
  <c r="AI100"/>
  <c r="AN37"/>
  <c r="AI37"/>
  <c r="V35"/>
  <c r="AN35" s="1"/>
  <c r="D9" i="9"/>
  <c r="K9" s="1"/>
  <c r="AM44" i="12"/>
  <c r="S19" i="11"/>
  <c r="AF18"/>
  <c r="D34" i="9"/>
  <c r="K34" s="1"/>
  <c r="B35"/>
  <c r="A75"/>
  <c r="AN109" i="13"/>
  <c r="AI109"/>
  <c r="AN93"/>
  <c r="AI93"/>
  <c r="AN77"/>
  <c r="AI77"/>
  <c r="AN111" i="12"/>
  <c r="AI111"/>
  <c r="AN94"/>
  <c r="AI94"/>
  <c r="AN78"/>
  <c r="AI78"/>
  <c r="AN53" i="11"/>
  <c r="AI53"/>
  <c r="AN103" i="13"/>
  <c r="AI103"/>
  <c r="AN87"/>
  <c r="AI87"/>
  <c r="AN104" i="12"/>
  <c r="AI104"/>
  <c r="AN84"/>
  <c r="AI84"/>
  <c r="AN86" i="11"/>
  <c r="AI86"/>
  <c r="AN76"/>
  <c r="AI76"/>
  <c r="D16" i="10"/>
  <c r="K16" s="1"/>
  <c r="D35"/>
  <c r="K35" s="1"/>
  <c r="B36"/>
  <c r="A76"/>
  <c r="V51" i="13"/>
  <c r="AN51" s="1"/>
  <c r="D25" i="10"/>
  <c r="K25" s="1"/>
  <c r="AM43" i="13"/>
  <c r="V35"/>
  <c r="D9" i="10"/>
  <c r="K9" s="1"/>
  <c r="V38" i="13"/>
  <c r="AN38" s="1"/>
  <c r="AI60" i="12"/>
  <c r="AI42"/>
  <c r="AE131"/>
  <c r="AE152" s="1"/>
  <c r="AI48" i="13"/>
  <c r="AI40"/>
  <c r="AI49"/>
  <c r="AI41"/>
  <c r="AI55"/>
  <c r="D12" i="10" l="1"/>
  <c r="K12" s="1"/>
  <c r="AM46" i="13"/>
  <c r="V42"/>
  <c r="AN42" s="1"/>
  <c r="D18" i="9"/>
  <c r="K18" s="1"/>
  <c r="AI45" i="13"/>
  <c r="V72" i="12"/>
  <c r="AN72" s="1"/>
  <c r="V71" i="11"/>
  <c r="AN71" s="1"/>
  <c r="D17" i="10"/>
  <c r="K17" s="1"/>
  <c r="AM83" i="12"/>
  <c r="V83"/>
  <c r="AN74" i="11"/>
  <c r="AI74"/>
  <c r="AN105" i="13"/>
  <c r="AI105"/>
  <c r="AM71" i="12"/>
  <c r="V71"/>
  <c r="AN106"/>
  <c r="AI106"/>
  <c r="AN106" i="11"/>
  <c r="AI106"/>
  <c r="V103" i="12"/>
  <c r="AM105"/>
  <c r="V105"/>
  <c r="AI70" i="11"/>
  <c r="AN100"/>
  <c r="AI100"/>
  <c r="AN98"/>
  <c r="AI98"/>
  <c r="V58"/>
  <c r="AN58" s="1"/>
  <c r="AM63" i="12"/>
  <c r="AM75"/>
  <c r="V61" i="11"/>
  <c r="AM61"/>
  <c r="AN104"/>
  <c r="AI104"/>
  <c r="AE127" i="12"/>
  <c r="AF128" s="1"/>
  <c r="AM65" i="11"/>
  <c r="V57"/>
  <c r="AN57" s="1"/>
  <c r="D31" i="8"/>
  <c r="K31" s="1"/>
  <c r="AN48" i="12"/>
  <c r="AI48"/>
  <c r="AI65" i="11"/>
  <c r="AN121"/>
  <c r="V124"/>
  <c r="AI103" i="12"/>
  <c r="AN103"/>
  <c r="AI121" i="11"/>
  <c r="D20" i="10"/>
  <c r="K20" s="1"/>
  <c r="AM58" i="11"/>
  <c r="V131"/>
  <c r="AI68"/>
  <c r="AI57" i="12"/>
  <c r="AM67"/>
  <c r="V67"/>
  <c r="AN64" i="11"/>
  <c r="AI64"/>
  <c r="AI97"/>
  <c r="AN97"/>
  <c r="AI66" i="12"/>
  <c r="AN66"/>
  <c r="AI66" i="11"/>
  <c r="AI62"/>
  <c r="AN63" i="12"/>
  <c r="AI63"/>
  <c r="AI75"/>
  <c r="AN75"/>
  <c r="AI58" i="11"/>
  <c r="AG127"/>
  <c r="AN77" i="12"/>
  <c r="AI77"/>
  <c r="AN54" i="13"/>
  <c r="AI54"/>
  <c r="AI51"/>
  <c r="R131" i="11"/>
  <c r="AI60"/>
  <c r="AI71"/>
  <c r="AI72" i="12"/>
  <c r="AN55"/>
  <c r="AI55"/>
  <c r="V88"/>
  <c r="AN88" s="1"/>
  <c r="V68"/>
  <c r="AN68" s="1"/>
  <c r="AM90"/>
  <c r="AN90"/>
  <c r="AI90"/>
  <c r="AI68"/>
  <c r="AI43" i="13"/>
  <c r="AN72"/>
  <c r="AI72"/>
  <c r="V80" i="12"/>
  <c r="AM80"/>
  <c r="AN89" i="13"/>
  <c r="AI89"/>
  <c r="AN53"/>
  <c r="AI53"/>
  <c r="AM68"/>
  <c r="V68"/>
  <c r="AM104"/>
  <c r="V104"/>
  <c r="V97"/>
  <c r="AM97"/>
  <c r="AM60"/>
  <c r="V60"/>
  <c r="AI46"/>
  <c r="AI38"/>
  <c r="AN35"/>
  <c r="B37" i="10"/>
  <c r="A77"/>
  <c r="D35" i="9"/>
  <c r="K35" s="1"/>
  <c r="B36"/>
  <c r="A76"/>
  <c r="V43" i="12"/>
  <c r="AM43"/>
  <c r="D17" i="9"/>
  <c r="K17" s="1"/>
  <c r="V47" i="13"/>
  <c r="AM47"/>
  <c r="D21" i="10"/>
  <c r="K21" s="1"/>
  <c r="AG152" i="12"/>
  <c r="D34" i="8"/>
  <c r="K34" s="1"/>
  <c r="B35"/>
  <c r="A75"/>
  <c r="AN38" i="12"/>
  <c r="AI38"/>
  <c r="S19"/>
  <c r="AF18"/>
  <c r="AI42" i="13"/>
  <c r="AI35" i="12"/>
  <c r="AI44"/>
  <c r="AF19" i="11"/>
  <c r="S20"/>
  <c r="AN58" i="12"/>
  <c r="AI58"/>
  <c r="AN64"/>
  <c r="AI64"/>
  <c r="AI35" i="13"/>
  <c r="AG116"/>
  <c r="AG127" s="1"/>
  <c r="AG131"/>
  <c r="V36" i="12"/>
  <c r="AM36"/>
  <c r="D10" i="9"/>
  <c r="K10" s="1"/>
  <c r="V39" i="12"/>
  <c r="AM39"/>
  <c r="D13" i="9"/>
  <c r="K13" s="1"/>
  <c r="V39" i="13"/>
  <c r="AM39"/>
  <c r="D13" i="10"/>
  <c r="K13" s="1"/>
  <c r="V50" i="13"/>
  <c r="AM50"/>
  <c r="D24" i="10"/>
  <c r="K24" s="1"/>
  <c r="T21" i="13"/>
  <c r="F3" i="10" s="1"/>
  <c r="AF21" i="13"/>
  <c r="S22"/>
  <c r="AF22" s="1"/>
  <c r="A62"/>
  <c r="D36" i="10" s="1"/>
  <c r="K36" s="1"/>
  <c r="G61" i="13"/>
  <c r="AN34" i="12"/>
  <c r="AN83" l="1"/>
  <c r="AI83"/>
  <c r="AN71"/>
  <c r="AI71"/>
  <c r="AI105"/>
  <c r="AN105"/>
  <c r="AN61" i="11"/>
  <c r="AI61"/>
  <c r="V116"/>
  <c r="AI57"/>
  <c r="AN124"/>
  <c r="AI124"/>
  <c r="AI116"/>
  <c r="AN131"/>
  <c r="V152"/>
  <c r="AI131"/>
  <c r="AN67" i="12"/>
  <c r="AI67"/>
  <c r="V131"/>
  <c r="AN131" s="1"/>
  <c r="AI88"/>
  <c r="AN80"/>
  <c r="AI80"/>
  <c r="AN68" i="13"/>
  <c r="AI68"/>
  <c r="AN97"/>
  <c r="AI97"/>
  <c r="AN60"/>
  <c r="AI60"/>
  <c r="AN104"/>
  <c r="AI104"/>
  <c r="AN50"/>
  <c r="AI50"/>
  <c r="AG152"/>
  <c r="S21" i="11"/>
  <c r="AF20"/>
  <c r="AF19" i="12"/>
  <c r="S20"/>
  <c r="D35" i="8"/>
  <c r="K35" s="1"/>
  <c r="B36"/>
  <c r="A76"/>
  <c r="AN47" i="13"/>
  <c r="AI47"/>
  <c r="V131"/>
  <c r="A63"/>
  <c r="G62"/>
  <c r="AN39" i="12"/>
  <c r="AI39"/>
  <c r="AN39" i="13"/>
  <c r="AI39"/>
  <c r="AN36" i="12"/>
  <c r="AI36"/>
  <c r="AN43"/>
  <c r="AI43"/>
  <c r="D36" i="9"/>
  <c r="K36" s="1"/>
  <c r="B37"/>
  <c r="A77"/>
  <c r="B38" i="10"/>
  <c r="A78"/>
  <c r="V116" i="12"/>
  <c r="V127" s="1"/>
  <c r="V116" i="13"/>
  <c r="AN116" s="1"/>
  <c r="AN116" i="11" l="1"/>
  <c r="V127"/>
  <c r="AN152"/>
  <c r="AI152"/>
  <c r="AI131" i="12"/>
  <c r="V152"/>
  <c r="AN152" s="1"/>
  <c r="R131"/>
  <c r="V127" i="13"/>
  <c r="AN127" i="12"/>
  <c r="AI127"/>
  <c r="D38" i="10"/>
  <c r="K38" s="1"/>
  <c r="B39"/>
  <c r="A79"/>
  <c r="A64" i="13"/>
  <c r="G63"/>
  <c r="AN131"/>
  <c r="V152"/>
  <c r="AN152" s="1"/>
  <c r="R131"/>
  <c r="T21" i="11"/>
  <c r="F3" i="8" s="1"/>
  <c r="AF21" i="11"/>
  <c r="S22"/>
  <c r="AF22" s="1"/>
  <c r="AN116" i="12"/>
  <c r="AI116"/>
  <c r="B38" i="9"/>
  <c r="D37"/>
  <c r="K37" s="1"/>
  <c r="A78"/>
  <c r="D36" i="8"/>
  <c r="K36" s="1"/>
  <c r="B37"/>
  <c r="A77"/>
  <c r="S21" i="12"/>
  <c r="AF20"/>
  <c r="AI116" i="13"/>
  <c r="AI131"/>
  <c r="D37" i="10"/>
  <c r="K37" s="1"/>
  <c r="AN127" i="11" l="1"/>
  <c r="AI127"/>
  <c r="AI152" i="12"/>
  <c r="T21"/>
  <c r="F3" i="9" s="1"/>
  <c r="AF21" i="12"/>
  <c r="S22"/>
  <c r="AF22" s="1"/>
  <c r="D37" i="8"/>
  <c r="K37" s="1"/>
  <c r="B38"/>
  <c r="A78"/>
  <c r="D38" i="9"/>
  <c r="K38" s="1"/>
  <c r="B39"/>
  <c r="A79"/>
  <c r="A65" i="13"/>
  <c r="G64"/>
  <c r="D39" i="10"/>
  <c r="K39" s="1"/>
  <c r="B40"/>
  <c r="A80"/>
  <c r="AN127" i="13"/>
  <c r="AI127"/>
  <c r="AI152"/>
  <c r="A66" l="1"/>
  <c r="G65"/>
  <c r="D39" i="9"/>
  <c r="K39" s="1"/>
  <c r="B40"/>
  <c r="A80"/>
  <c r="B41" i="10"/>
  <c r="D40"/>
  <c r="K40" s="1"/>
  <c r="A81"/>
  <c r="D38" i="8"/>
  <c r="K38" s="1"/>
  <c r="B39"/>
  <c r="A79"/>
  <c r="D39" l="1"/>
  <c r="K39" s="1"/>
  <c r="B40"/>
  <c r="A80"/>
  <c r="D41" i="10"/>
  <c r="K41" s="1"/>
  <c r="B42"/>
  <c r="A82"/>
  <c r="A67" i="13"/>
  <c r="G66"/>
  <c r="D40" i="9"/>
  <c r="K40" s="1"/>
  <c r="B41"/>
  <c r="A81"/>
  <c r="D41" l="1"/>
  <c r="K41" s="1"/>
  <c r="B42"/>
  <c r="A82"/>
  <c r="D40" i="8"/>
  <c r="K40" s="1"/>
  <c r="B41"/>
  <c r="A81"/>
  <c r="A68" i="13"/>
  <c r="G67"/>
  <c r="D42" i="10"/>
  <c r="K42" s="1"/>
  <c r="B44"/>
  <c r="A83"/>
  <c r="B45" l="1"/>
  <c r="A85"/>
  <c r="A70" i="13"/>
  <c r="D44" i="10" s="1"/>
  <c r="K44" s="1"/>
  <c r="G68" i="13"/>
  <c r="D41" i="8"/>
  <c r="K41" s="1"/>
  <c r="B42"/>
  <c r="A82"/>
  <c r="D42" i="9"/>
  <c r="K42" s="1"/>
  <c r="B44"/>
  <c r="A83"/>
  <c r="D44" l="1"/>
  <c r="K44" s="1"/>
  <c r="B45"/>
  <c r="A85"/>
  <c r="D42" i="8"/>
  <c r="K42" s="1"/>
  <c r="B44"/>
  <c r="A83"/>
  <c r="A71" i="13"/>
  <c r="G70"/>
  <c r="D45" i="10"/>
  <c r="K45" s="1"/>
  <c r="B46"/>
  <c r="A86"/>
  <c r="A87" l="1"/>
  <c r="B48"/>
  <c r="D45" i="9"/>
  <c r="K45" s="1"/>
  <c r="B46"/>
  <c r="A86"/>
  <c r="A72" i="13"/>
  <c r="G71"/>
  <c r="D44" i="8"/>
  <c r="K44" s="1"/>
  <c r="B45"/>
  <c r="A85"/>
  <c r="D45" l="1"/>
  <c r="K45" s="1"/>
  <c r="B46"/>
  <c r="A86"/>
  <c r="A74" i="13"/>
  <c r="G72"/>
  <c r="B48" i="9"/>
  <c r="D46"/>
  <c r="K46" s="1"/>
  <c r="A87"/>
  <c r="B49" i="10"/>
  <c r="D48"/>
  <c r="K48" s="1"/>
  <c r="D46"/>
  <c r="K46" s="1"/>
  <c r="B50" l="1"/>
  <c r="D48" i="9"/>
  <c r="K48" s="1"/>
  <c r="B49"/>
  <c r="A75" i="13"/>
  <c r="G74"/>
  <c r="D46" i="8"/>
  <c r="K46" s="1"/>
  <c r="B48"/>
  <c r="A87"/>
  <c r="B49" l="1"/>
  <c r="D48"/>
  <c r="K48" s="1"/>
  <c r="A76" i="13"/>
  <c r="G75"/>
  <c r="D49" i="10"/>
  <c r="K49" s="1"/>
  <c r="B50" i="9"/>
  <c r="D49"/>
  <c r="K49" s="1"/>
  <c r="B51" i="10"/>
  <c r="D50"/>
  <c r="K50" s="1"/>
  <c r="A77" i="13" l="1"/>
  <c r="G76"/>
  <c r="D49" i="8"/>
  <c r="K49" s="1"/>
  <c r="B50"/>
  <c r="D51" i="10"/>
  <c r="K51" s="1"/>
  <c r="B52"/>
  <c r="D50" i="9"/>
  <c r="K50" s="1"/>
  <c r="B51"/>
  <c r="B52" l="1"/>
  <c r="D51"/>
  <c r="K51" s="1"/>
  <c r="B53" i="10"/>
  <c r="D52"/>
  <c r="K52" s="1"/>
  <c r="A78" i="13"/>
  <c r="G77"/>
  <c r="B51" i="8"/>
  <c r="D50"/>
  <c r="K50" s="1"/>
  <c r="D51" l="1"/>
  <c r="K51" s="1"/>
  <c r="B52"/>
  <c r="A79" i="13"/>
  <c r="G78"/>
  <c r="D53" i="10"/>
  <c r="K53" s="1"/>
  <c r="B54"/>
  <c r="D52" i="9"/>
  <c r="K52" s="1"/>
  <c r="B53"/>
  <c r="B54" l="1"/>
  <c r="D53"/>
  <c r="K53" s="1"/>
  <c r="B55" i="10"/>
  <c r="D54"/>
  <c r="K54" s="1"/>
  <c r="A80" i="13"/>
  <c r="G79"/>
  <c r="B53" i="8"/>
  <c r="D52"/>
  <c r="K52" s="1"/>
  <c r="D53" l="1"/>
  <c r="K53" s="1"/>
  <c r="B54"/>
  <c r="A81" i="13"/>
  <c r="G80"/>
  <c r="D55" i="10"/>
  <c r="K55" s="1"/>
  <c r="B56"/>
  <c r="D54" i="9"/>
  <c r="K54" s="1"/>
  <c r="B55"/>
  <c r="B56" l="1"/>
  <c r="D55"/>
  <c r="K55" s="1"/>
  <c r="A82" i="13"/>
  <c r="G81"/>
  <c r="B57" i="10"/>
  <c r="D56"/>
  <c r="K56" s="1"/>
  <c r="B55" i="8"/>
  <c r="D54"/>
  <c r="K54" s="1"/>
  <c r="D55" l="1"/>
  <c r="K55" s="1"/>
  <c r="B56"/>
  <c r="B58" i="10"/>
  <c r="A83" i="13"/>
  <c r="G82"/>
  <c r="D56" i="9"/>
  <c r="K56" s="1"/>
  <c r="B57"/>
  <c r="B58" l="1"/>
  <c r="D57"/>
  <c r="K57" s="1"/>
  <c r="A84" i="13"/>
  <c r="G83"/>
  <c r="D57" i="10"/>
  <c r="K57" s="1"/>
  <c r="B59"/>
  <c r="D58"/>
  <c r="K58" s="1"/>
  <c r="B57" i="8"/>
  <c r="D56"/>
  <c r="K56" s="1"/>
  <c r="A85" i="13" l="1"/>
  <c r="G84"/>
  <c r="D58" i="9"/>
  <c r="K58" s="1"/>
  <c r="B59"/>
  <c r="D57" i="8"/>
  <c r="K57" s="1"/>
  <c r="B58"/>
  <c r="D59" i="10"/>
  <c r="K59" s="1"/>
  <c r="B60"/>
  <c r="A86" i="13" l="1"/>
  <c r="G85"/>
  <c r="B61" i="10"/>
  <c r="D60"/>
  <c r="K60" s="1"/>
  <c r="B59" i="8"/>
  <c r="D58"/>
  <c r="K58" s="1"/>
  <c r="B60" i="9"/>
  <c r="D59"/>
  <c r="K59" s="1"/>
  <c r="D60" l="1"/>
  <c r="K60" s="1"/>
  <c r="B61"/>
  <c r="D59" i="8"/>
  <c r="K59" s="1"/>
  <c r="B60"/>
  <c r="B62" i="10"/>
  <c r="A87" i="13"/>
  <c r="G86"/>
  <c r="A88" l="1"/>
  <c r="G87"/>
  <c r="D61" i="10"/>
  <c r="K61" s="1"/>
  <c r="B63"/>
  <c r="D62"/>
  <c r="K62" s="1"/>
  <c r="B61" i="8"/>
  <c r="D60"/>
  <c r="K60" s="1"/>
  <c r="B62" i="9"/>
  <c r="D61"/>
  <c r="K61" s="1"/>
  <c r="A89" i="13" l="1"/>
  <c r="G88"/>
  <c r="D62" i="9"/>
  <c r="K62" s="1"/>
  <c r="B63"/>
  <c r="D61" i="8"/>
  <c r="K61" s="1"/>
  <c r="B62"/>
  <c r="D63" i="10"/>
  <c r="K63" s="1"/>
  <c r="B64"/>
  <c r="A90" i="13" l="1"/>
  <c r="G89"/>
  <c r="B65" i="10"/>
  <c r="D64"/>
  <c r="K64" s="1"/>
  <c r="B63" i="8"/>
  <c r="D62"/>
  <c r="K62" s="1"/>
  <c r="B64" i="9"/>
  <c r="D63"/>
  <c r="K63" s="1"/>
  <c r="D64" l="1"/>
  <c r="K64" s="1"/>
  <c r="B65"/>
  <c r="D63" i="8"/>
  <c r="K63" s="1"/>
  <c r="B64"/>
  <c r="B66" i="10"/>
  <c r="A91" i="13"/>
  <c r="G90"/>
  <c r="A92" l="1"/>
  <c r="G91"/>
  <c r="D65" i="10"/>
  <c r="K65" s="1"/>
  <c r="B67"/>
  <c r="D66"/>
  <c r="K66" s="1"/>
  <c r="B65" i="8"/>
  <c r="D64"/>
  <c r="K64" s="1"/>
  <c r="B66" i="9"/>
  <c r="D65"/>
  <c r="K65" s="1"/>
  <c r="A93" i="13" l="1"/>
  <c r="G92"/>
  <c r="D66" i="9"/>
  <c r="K66" s="1"/>
  <c r="B67"/>
  <c r="D65" i="8"/>
  <c r="K65" s="1"/>
  <c r="B66"/>
  <c r="D67" i="10"/>
  <c r="K67" s="1"/>
  <c r="B68"/>
  <c r="A94" i="13" l="1"/>
  <c r="G93"/>
  <c r="B69" i="10"/>
  <c r="D68"/>
  <c r="K68" s="1"/>
  <c r="B67" i="8"/>
  <c r="D66"/>
  <c r="K66" s="1"/>
  <c r="B68" i="9"/>
  <c r="D67"/>
  <c r="K67" s="1"/>
  <c r="D68" l="1"/>
  <c r="K68" s="1"/>
  <c r="B69"/>
  <c r="D67" i="8"/>
  <c r="K67" s="1"/>
  <c r="B68"/>
  <c r="B70" i="10"/>
  <c r="A95" i="13"/>
  <c r="D69" i="10" s="1"/>
  <c r="K69" s="1"/>
  <c r="G94" i="13"/>
  <c r="A96" l="1"/>
  <c r="G95"/>
  <c r="B71" i="10"/>
  <c r="D70"/>
  <c r="K70" s="1"/>
  <c r="B69" i="8"/>
  <c r="D68"/>
  <c r="K68" s="1"/>
  <c r="B70" i="9"/>
  <c r="D69"/>
  <c r="K69" s="1"/>
  <c r="D70" l="1"/>
  <c r="K70" s="1"/>
  <c r="B71"/>
  <c r="D69" i="8"/>
  <c r="K69" s="1"/>
  <c r="B70"/>
  <c r="D71" i="10"/>
  <c r="K71" s="1"/>
  <c r="B72"/>
  <c r="A97" i="13"/>
  <c r="G96"/>
  <c r="A98" l="1"/>
  <c r="G97"/>
  <c r="B73" i="10"/>
  <c r="D72"/>
  <c r="K72" s="1"/>
  <c r="B71" i="8"/>
  <c r="D70"/>
  <c r="K70" s="1"/>
  <c r="B72" i="9"/>
  <c r="D71"/>
  <c r="K71" s="1"/>
  <c r="D72" l="1"/>
  <c r="K72" s="1"/>
  <c r="B73"/>
  <c r="D71" i="8"/>
  <c r="K71" s="1"/>
  <c r="B72"/>
  <c r="D73" i="10"/>
  <c r="K73" s="1"/>
  <c r="B74"/>
  <c r="A99" i="13"/>
  <c r="G98"/>
  <c r="A100" l="1"/>
  <c r="G99"/>
  <c r="B75" i="10"/>
  <c r="D74"/>
  <c r="K74" s="1"/>
  <c r="B73" i="8"/>
  <c r="D72"/>
  <c r="K72" s="1"/>
  <c r="B74" i="9"/>
  <c r="D73"/>
  <c r="K73" s="1"/>
  <c r="D74" l="1"/>
  <c r="K74" s="1"/>
  <c r="B75"/>
  <c r="D73" i="8"/>
  <c r="K73" s="1"/>
  <c r="B74"/>
  <c r="D75" i="10"/>
  <c r="K75" s="1"/>
  <c r="B76"/>
  <c r="A101" i="13"/>
  <c r="G100"/>
  <c r="A102" l="1"/>
  <c r="G101"/>
  <c r="B77" i="10"/>
  <c r="D76"/>
  <c r="K76" s="1"/>
  <c r="B75" i="8"/>
  <c r="D74"/>
  <c r="K74" s="1"/>
  <c r="B76" i="9"/>
  <c r="D75"/>
  <c r="K75" s="1"/>
  <c r="D76" l="1"/>
  <c r="K76" s="1"/>
  <c r="B77"/>
  <c r="D75" i="8"/>
  <c r="K75" s="1"/>
  <c r="B76"/>
  <c r="D77" i="10"/>
  <c r="K77" s="1"/>
  <c r="B78"/>
  <c r="A103" i="13"/>
  <c r="G102"/>
  <c r="A104" l="1"/>
  <c r="G103"/>
  <c r="B79" i="10"/>
  <c r="D78"/>
  <c r="K78" s="1"/>
  <c r="B77" i="8"/>
  <c r="D76"/>
  <c r="K76" s="1"/>
  <c r="B78" i="9"/>
  <c r="D77"/>
  <c r="K77" s="1"/>
  <c r="D78" l="1"/>
  <c r="K78" s="1"/>
  <c r="B79"/>
  <c r="D77" i="8"/>
  <c r="K77" s="1"/>
  <c r="B78"/>
  <c r="D79" i="10"/>
  <c r="K79" s="1"/>
  <c r="B80"/>
  <c r="A105" i="13"/>
  <c r="G104"/>
  <c r="A106" l="1"/>
  <c r="G105"/>
  <c r="B81" i="10"/>
  <c r="D80"/>
  <c r="K80" s="1"/>
  <c r="B79" i="8"/>
  <c r="D78"/>
  <c r="K78" s="1"/>
  <c r="B80" i="9"/>
  <c r="D79"/>
  <c r="K79" s="1"/>
  <c r="D80" l="1"/>
  <c r="K80" s="1"/>
  <c r="B81"/>
  <c r="D79" i="8"/>
  <c r="K79" s="1"/>
  <c r="B80"/>
  <c r="D81" i="10"/>
  <c r="K81" s="1"/>
  <c r="B82"/>
  <c r="A107" i="13"/>
  <c r="G106"/>
  <c r="A108" l="1"/>
  <c r="G107"/>
  <c r="B83" i="10"/>
  <c r="D82"/>
  <c r="K82" s="1"/>
  <c r="B81" i="8"/>
  <c r="D80"/>
  <c r="K80" s="1"/>
  <c r="B82" i="9"/>
  <c r="D81"/>
  <c r="K81" s="1"/>
  <c r="D82" l="1"/>
  <c r="K82" s="1"/>
  <c r="B83"/>
  <c r="D81" i="8"/>
  <c r="K81" s="1"/>
  <c r="B82"/>
  <c r="D83" i="10"/>
  <c r="K83" s="1"/>
  <c r="B85"/>
  <c r="A109" i="13"/>
  <c r="G108"/>
  <c r="A111" l="1"/>
  <c r="G109"/>
  <c r="B86" i="10"/>
  <c r="D85"/>
  <c r="K85" s="1"/>
  <c r="B83" i="8"/>
  <c r="D82"/>
  <c r="K82" s="1"/>
  <c r="B85" i="9"/>
  <c r="D83"/>
  <c r="K83" s="1"/>
  <c r="D85" l="1"/>
  <c r="K85" s="1"/>
  <c r="B86"/>
  <c r="D83" i="8"/>
  <c r="K83" s="1"/>
  <c r="B85"/>
  <c r="B87" i="10"/>
  <c r="A112" i="13"/>
  <c r="G111"/>
  <c r="A113" l="1"/>
  <c r="G113" s="1"/>
  <c r="G112"/>
  <c r="D86" i="10"/>
  <c r="K86" s="1"/>
  <c r="B86" i="8"/>
  <c r="D85"/>
  <c r="K85" s="1"/>
  <c r="B87" i="9"/>
  <c r="D87" s="1"/>
  <c r="K87" s="1"/>
  <c r="D86"/>
  <c r="K86" s="1"/>
  <c r="D87" i="10"/>
  <c r="K87" s="1"/>
  <c r="D86" i="8" l="1"/>
  <c r="K86" s="1"/>
  <c r="B87"/>
  <c r="D87" s="1"/>
  <c r="K87" s="1"/>
</calcChain>
</file>

<file path=xl/sharedStrings.xml><?xml version="1.0" encoding="utf-8"?>
<sst xmlns="http://schemas.openxmlformats.org/spreadsheetml/2006/main" count="1582" uniqueCount="199">
  <si>
    <t>Rate Comparison</t>
  </si>
  <si>
    <t>Sub Wrap:</t>
  </si>
  <si>
    <t>Labor Category</t>
  </si>
  <si>
    <t>ManTech</t>
  </si>
  <si>
    <t>Max Rate</t>
  </si>
  <si>
    <t>Gov't (On-Site)</t>
  </si>
  <si>
    <t>Optional Categories</t>
  </si>
  <si>
    <t>Contr (Off-Site)</t>
  </si>
  <si>
    <t>RFP:</t>
  </si>
  <si>
    <t>PL:</t>
  </si>
  <si>
    <t>Title:</t>
  </si>
  <si>
    <t>Offeror:</t>
  </si>
  <si>
    <t>Report:</t>
  </si>
  <si>
    <t>Fully Burdened Rate Detail</t>
  </si>
  <si>
    <t>Start</t>
  </si>
  <si>
    <t>End</t>
  </si>
  <si>
    <t>Cost Ctr</t>
  </si>
  <si>
    <t>Site</t>
  </si>
  <si>
    <t>Burden Code</t>
  </si>
  <si>
    <t>Esc. or Sub Fee</t>
  </si>
  <si>
    <t>Esc. Factor</t>
  </si>
  <si>
    <t>PRB</t>
  </si>
  <si>
    <t>Overhead</t>
  </si>
  <si>
    <t>Overtime</t>
  </si>
  <si>
    <t>Travel</t>
  </si>
  <si>
    <t>DBA Insurance</t>
  </si>
  <si>
    <t>G&amp;A</t>
  </si>
  <si>
    <t>Cost</t>
  </si>
  <si>
    <t>Profit / Fee</t>
  </si>
  <si>
    <t>Annual Esc. / Fee</t>
  </si>
  <si>
    <t>Contr</t>
  </si>
  <si>
    <t>Govt</t>
  </si>
  <si>
    <t>Contr WD</t>
  </si>
  <si>
    <t>Govt WD</t>
  </si>
  <si>
    <t>Contr - IWA</t>
  </si>
  <si>
    <t>Govt - IWA</t>
  </si>
  <si>
    <t>Contr - IWA2</t>
  </si>
  <si>
    <t>Govt - IWA2</t>
  </si>
  <si>
    <t>Contr - OT</t>
  </si>
  <si>
    <t>Govt - OT</t>
  </si>
  <si>
    <t>Contr WD - OT</t>
  </si>
  <si>
    <t>Govt WD - OT</t>
  </si>
  <si>
    <t>Govt_Sub</t>
  </si>
  <si>
    <t>Contr_Sub</t>
  </si>
  <si>
    <t>Materials</t>
  </si>
  <si>
    <t>ODCs</t>
  </si>
  <si>
    <t>(B+C+D+E)</t>
  </si>
  <si>
    <t>A</t>
  </si>
  <si>
    <t>B</t>
  </si>
  <si>
    <t>C</t>
  </si>
  <si>
    <t>D</t>
  </si>
  <si>
    <t>E</t>
  </si>
  <si>
    <t>F</t>
  </si>
  <si>
    <t>G</t>
  </si>
  <si>
    <t>FILTER (RATES)</t>
  </si>
  <si>
    <t>FILTER (TOTALS)</t>
  </si>
  <si>
    <t>Company</t>
  </si>
  <si>
    <t>Name/Code</t>
  </si>
  <si>
    <t>HIDE</t>
  </si>
  <si>
    <t>Base Rate</t>
  </si>
  <si>
    <t>Esc. Rate</t>
  </si>
  <si>
    <t>Hours/Qty</t>
  </si>
  <si>
    <t>Amount</t>
  </si>
  <si>
    <t>Labor</t>
  </si>
  <si>
    <t>Total</t>
  </si>
  <si>
    <t>Delta</t>
  </si>
  <si>
    <t>Optional Labor Categories</t>
  </si>
  <si>
    <t>Labor Total:</t>
  </si>
  <si>
    <t>Effective</t>
  </si>
  <si>
    <t>Materials / Other Direct Costs</t>
  </si>
  <si>
    <t>ODC</t>
  </si>
  <si>
    <t>Materials/ODCs Total:</t>
  </si>
  <si>
    <t>Grand Total:</t>
  </si>
  <si>
    <t>Total Hrs. %</t>
  </si>
  <si>
    <t>Total $ %</t>
  </si>
  <si>
    <t>Sub Hr %</t>
  </si>
  <si>
    <t>Sub $ %</t>
  </si>
  <si>
    <t>Hours</t>
  </si>
  <si>
    <t>N/A</t>
  </si>
  <si>
    <t>Total:</t>
  </si>
  <si>
    <t>Eurocity</t>
  </si>
  <si>
    <t>Toffler</t>
  </si>
  <si>
    <t>SAIC</t>
  </si>
  <si>
    <t>SQS</t>
  </si>
  <si>
    <t>CTC</t>
  </si>
  <si>
    <t>Operations Research Analyst Level 1</t>
  </si>
  <si>
    <t>Operations Research Analyst Level 2</t>
  </si>
  <si>
    <t>Operations Research Analyst Level 3</t>
  </si>
  <si>
    <t>Military Functional Area Expert Level 1</t>
  </si>
  <si>
    <t>Military Functional Area Expert Level 2</t>
  </si>
  <si>
    <t>Military Functional Area Expert Level 3</t>
  </si>
  <si>
    <t>International Studies/Strategic Defence Analyst Level 1</t>
  </si>
  <si>
    <t>International Studies/Strategic Defence Analyst Level 2</t>
  </si>
  <si>
    <t>International Studies/Strategic Defence Analyst Level 3</t>
  </si>
  <si>
    <t>Information/Knowledge Management Analyst Level 1</t>
  </si>
  <si>
    <t>Information/Knowledge Management Analyst Level 2</t>
  </si>
  <si>
    <t>Information/Knowledge Management Analyst Level 3</t>
  </si>
  <si>
    <t>Human Factors Analyst Level 1</t>
  </si>
  <si>
    <t>Human Factors Analyst Level 2</t>
  </si>
  <si>
    <t>Human Factors Analyst Level 3</t>
  </si>
  <si>
    <t>Requirements Engineer Level 1</t>
  </si>
  <si>
    <t>Requirements Engineer Level 2</t>
  </si>
  <si>
    <t>Requirements Engineer Level 3</t>
  </si>
  <si>
    <t>Test Engineer Level 1</t>
  </si>
  <si>
    <t>Test Engineer Level 2</t>
  </si>
  <si>
    <t>Test Engineer Level 3</t>
  </si>
  <si>
    <t>Simulations Specialist Level 1</t>
  </si>
  <si>
    <t>Simulations Specialist Level 2</t>
  </si>
  <si>
    <t>Simulations Specialist Level 3</t>
  </si>
  <si>
    <t>Military Exercise Support Expert Level 1</t>
  </si>
  <si>
    <t>Military Exercise Support Expert Level 2</t>
  </si>
  <si>
    <t>Military Exercise Support Expert Level 3</t>
  </si>
  <si>
    <t>Documentation and Help Engineer Level 1</t>
  </si>
  <si>
    <t>Documentation and Help Engineer Level 2</t>
  </si>
  <si>
    <t>Documentation and Help Engineer Level 3</t>
  </si>
  <si>
    <t>Training Expert Level 1</t>
  </si>
  <si>
    <t>Training Expert Level 2</t>
  </si>
  <si>
    <t>Training Expert Level 3</t>
  </si>
  <si>
    <t>Project Manager Level 1</t>
  </si>
  <si>
    <t>Project Manager Level 2</t>
  </si>
  <si>
    <t>Project Manager Level 3</t>
  </si>
  <si>
    <t>Risk Management Expert - Level 1</t>
  </si>
  <si>
    <t>Operations Engineer - Level 2</t>
  </si>
  <si>
    <t>Senior Safety Engineer - Level 1</t>
  </si>
  <si>
    <t>CO-12863-SSC</t>
  </si>
  <si>
    <t>Support Area 2 - Operations and Exercises Support</t>
  </si>
  <si>
    <t>P-12288</t>
  </si>
  <si>
    <t>ManTech Global Services Corporation</t>
  </si>
  <si>
    <t>Contr/Govt</t>
  </si>
  <si>
    <t>Base Year</t>
  </si>
  <si>
    <t>INTL</t>
  </si>
  <si>
    <t>ESD</t>
  </si>
  <si>
    <t>Sub 6</t>
  </si>
  <si>
    <t>Sub 7</t>
  </si>
  <si>
    <t>Sub 8</t>
  </si>
  <si>
    <t>Sub 9</t>
  </si>
  <si>
    <t>Sub 10</t>
  </si>
  <si>
    <t>Sub 11</t>
  </si>
  <si>
    <t>Sub 12</t>
  </si>
  <si>
    <t>Sub 13</t>
  </si>
  <si>
    <t>Sub 14</t>
  </si>
  <si>
    <t>Sub 15</t>
  </si>
  <si>
    <t>Sub 16</t>
  </si>
  <si>
    <t>Sub 17</t>
  </si>
  <si>
    <t>Sub 18</t>
  </si>
  <si>
    <t>Sub 19</t>
  </si>
  <si>
    <t>Sub 20</t>
  </si>
  <si>
    <t>Option Year 1</t>
  </si>
  <si>
    <t>Option Year 2</t>
  </si>
  <si>
    <t>E&amp;SS-3-A-12</t>
  </si>
  <si>
    <t>E&amp;SS-3-A-11</t>
  </si>
  <si>
    <t>E&amp;SS-3-D-12</t>
  </si>
  <si>
    <t>E&amp;SS-3-D-11</t>
  </si>
  <si>
    <t>SCIA-3-D-12</t>
  </si>
  <si>
    <t>SCIA-3-D-11</t>
  </si>
  <si>
    <t>SCIA-3-D-08</t>
  </si>
  <si>
    <t>INTL-3-D-12</t>
  </si>
  <si>
    <t>INTL-3-D-11</t>
  </si>
  <si>
    <t>INTL-3-D-08</t>
  </si>
  <si>
    <t>ITEK-3-D-12</t>
  </si>
  <si>
    <t>ITEK-3-D-11</t>
  </si>
  <si>
    <t>ITEK-3-D-08</t>
  </si>
  <si>
    <t>E&amp;SS-3-D-08</t>
  </si>
  <si>
    <t>TEKA-3-D-12</t>
  </si>
  <si>
    <t>TEKA-3-D-11</t>
  </si>
  <si>
    <t>TEKA-3-D-08</t>
  </si>
  <si>
    <t>GART-3-D-12</t>
  </si>
  <si>
    <t>GART-3-D-11</t>
  </si>
  <si>
    <t>GART-3-D-08</t>
  </si>
  <si>
    <t>TRNG-3-D-12</t>
  </si>
  <si>
    <t>TRNG-3-D-11</t>
  </si>
  <si>
    <t>TRNG-3-D-08</t>
  </si>
  <si>
    <t>PROJ-3-D-12</t>
  </si>
  <si>
    <t>PROJ-3-D-11</t>
  </si>
  <si>
    <t>PROJ-3-D-08</t>
  </si>
  <si>
    <t>SCIA-3-A-12</t>
  </si>
  <si>
    <t>SCIA-3-A-11</t>
  </si>
  <si>
    <t>SCIA-3-A-08</t>
  </si>
  <si>
    <t>INTL-3-A-12</t>
  </si>
  <si>
    <t>INTL-3-A-11</t>
  </si>
  <si>
    <t>INTL-3-A-08</t>
  </si>
  <si>
    <t>ITEK-3-A-12</t>
  </si>
  <si>
    <t>ITEK-3-A-11</t>
  </si>
  <si>
    <t>ITEK-3-A-08</t>
  </si>
  <si>
    <t>E&amp;SS-3-A-08</t>
  </si>
  <si>
    <t>TEKA-3-A-12</t>
  </si>
  <si>
    <t>TEKA-3-A-11</t>
  </si>
  <si>
    <t>TEKA-3-A-08</t>
  </si>
  <si>
    <t>GART-3-A-12</t>
  </si>
  <si>
    <t>GART-3-A-11</t>
  </si>
  <si>
    <t>GART-3-A-08</t>
  </si>
  <si>
    <t>TRNG-3-A-12</t>
  </si>
  <si>
    <t>TRNG-3-A-11</t>
  </si>
  <si>
    <t>TRNG-3-A-08</t>
  </si>
  <si>
    <t>PROJ-3-A-12</t>
  </si>
  <si>
    <t>PROJ-3-A-11</t>
  </si>
  <si>
    <t>PROJ-3-A-08</t>
  </si>
  <si>
    <t>Man Day
Sell Rate</t>
  </si>
  <si>
    <t>Rate to Use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</si>
</sst>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9" formatCode="_(&quot;$&quot;* #,##0_);_(&quot;$&quot;* \(#,##0\);_(&quot;$&quot;* &quot;-&quot;??_);_(@_)"/>
    <numFmt numFmtId="173" formatCode="_(* #,##0_);_(* \(#,##0\);_(* &quot;-&quot;??_);_(@_)"/>
    <numFmt numFmtId="183" formatCode="&quot;$&quot;#,##0.00"/>
    <numFmt numFmtId="202" formatCode="_(&quot;$&quot;* #,##0.00_);_(&quot;$&quot;* \(#,##0.00\);_(&quot;$&quot;* &quot;-&quot;_);_(@_)"/>
    <numFmt numFmtId="205" formatCode="_(* #,##0.00000_);_(* \(#,##0.00000\);_(* &quot;-&quot;??_);_(@_)"/>
  </numFmts>
  <fonts count="21">
    <font>
      <sz val="10"/>
      <name val="Arial"/>
    </font>
    <font>
      <sz val="10"/>
      <name val="Arial"/>
    </font>
    <font>
      <sz val="8"/>
      <name val="Arial"/>
    </font>
    <font>
      <sz val="10"/>
      <name val="MS Sans Serif"/>
    </font>
    <font>
      <b/>
      <sz val="10"/>
      <name val="MS Sans Serif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u/>
      <sz val="10"/>
      <color indexed="9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b/>
      <u val="singleAccounting"/>
      <sz val="10"/>
      <name val="Arial"/>
      <family val="2"/>
    </font>
    <font>
      <b/>
      <sz val="14"/>
      <color indexed="81"/>
      <name val="Tahoma"/>
      <family val="2"/>
    </font>
    <font>
      <sz val="8"/>
      <color indexed="81"/>
      <name val="Tahoma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</cellStyleXfs>
  <cellXfs count="21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44" fontId="6" fillId="0" borderId="0" xfId="0" applyNumberFormat="1" applyFont="1"/>
    <xf numFmtId="0" fontId="9" fillId="0" borderId="0" xfId="0" applyFont="1"/>
    <xf numFmtId="44" fontId="0" fillId="0" borderId="0" xfId="0" applyNumberFormat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/>
    <xf numFmtId="0" fontId="6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6" fillId="0" borderId="1" xfId="0" applyFont="1" applyFill="1" applyBorder="1"/>
    <xf numFmtId="0" fontId="10" fillId="0" borderId="12" xfId="0" applyFont="1" applyFill="1" applyBorder="1"/>
    <xf numFmtId="10" fontId="10" fillId="0" borderId="1" xfId="3" applyNumberFormat="1" applyFont="1" applyFill="1" applyBorder="1"/>
    <xf numFmtId="0" fontId="10" fillId="0" borderId="13" xfId="0" applyFont="1" applyFill="1" applyBorder="1"/>
    <xf numFmtId="0" fontId="10" fillId="0" borderId="14" xfId="0" applyFont="1" applyFill="1" applyBorder="1" applyAlignment="1">
      <alignment horizontal="center"/>
    </xf>
    <xf numFmtId="0" fontId="6" fillId="0" borderId="0" xfId="0" applyFont="1" applyFill="1" applyBorder="1"/>
    <xf numFmtId="169" fontId="10" fillId="0" borderId="15" xfId="2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14" fontId="10" fillId="0" borderId="22" xfId="0" applyNumberFormat="1" applyFont="1" applyFill="1" applyBorder="1" applyAlignment="1">
      <alignment horizontal="center"/>
    </xf>
    <xf numFmtId="14" fontId="10" fillId="0" borderId="16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17" xfId="0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19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0" fillId="0" borderId="23" xfId="3" applyNumberFormat="1" applyFont="1" applyFill="1" applyBorder="1" applyAlignment="1">
      <alignment horizontal="center"/>
    </xf>
    <xf numFmtId="0" fontId="10" fillId="0" borderId="24" xfId="3" applyNumberFormat="1" applyFont="1" applyFill="1" applyBorder="1" applyAlignment="1">
      <alignment horizontal="center"/>
    </xf>
    <xf numFmtId="0" fontId="10" fillId="2" borderId="25" xfId="0" applyFont="1" applyFill="1" applyBorder="1"/>
    <xf numFmtId="10" fontId="10" fillId="0" borderId="26" xfId="3" applyNumberFormat="1" applyFont="1" applyFill="1" applyBorder="1" applyAlignment="1">
      <alignment horizontal="center"/>
    </xf>
    <xf numFmtId="205" fontId="10" fillId="0" borderId="26" xfId="1" applyNumberFormat="1" applyFont="1" applyFill="1" applyBorder="1" applyAlignment="1">
      <alignment horizontal="center"/>
    </xf>
    <xf numFmtId="10" fontId="10" fillId="0" borderId="26" xfId="3" applyNumberFormat="1" applyFont="1" applyFill="1" applyBorder="1"/>
    <xf numFmtId="10" fontId="10" fillId="2" borderId="26" xfId="3" applyNumberFormat="1" applyFont="1" applyFill="1" applyBorder="1"/>
    <xf numFmtId="10" fontId="10" fillId="0" borderId="24" xfId="3" applyNumberFormat="1" applyFont="1" applyFill="1" applyBorder="1"/>
    <xf numFmtId="10" fontId="10" fillId="2" borderId="27" xfId="3" applyNumberFormat="1" applyFont="1" applyFill="1" applyBorder="1"/>
    <xf numFmtId="10" fontId="10" fillId="0" borderId="28" xfId="3" applyNumberFormat="1" applyFont="1" applyFill="1" applyBorder="1" applyAlignment="1">
      <alignment horizontal="center"/>
    </xf>
    <xf numFmtId="10" fontId="10" fillId="0" borderId="29" xfId="3" applyNumberFormat="1" applyFont="1" applyFill="1" applyBorder="1"/>
    <xf numFmtId="0" fontId="10" fillId="0" borderId="30" xfId="3" applyNumberFormat="1" applyFont="1" applyFill="1" applyBorder="1" applyAlignment="1">
      <alignment horizontal="center"/>
    </xf>
    <xf numFmtId="0" fontId="10" fillId="0" borderId="31" xfId="3" applyNumberFormat="1" applyFont="1" applyFill="1" applyBorder="1" applyAlignment="1">
      <alignment horizontal="center"/>
    </xf>
    <xf numFmtId="0" fontId="10" fillId="2" borderId="32" xfId="0" applyFont="1" applyFill="1" applyBorder="1"/>
    <xf numFmtId="10" fontId="10" fillId="2" borderId="33" xfId="3" applyNumberFormat="1" applyFont="1" applyFill="1" applyBorder="1"/>
    <xf numFmtId="10" fontId="10" fillId="0" borderId="31" xfId="3" applyNumberFormat="1" applyFont="1" applyFill="1" applyBorder="1"/>
    <xf numFmtId="10" fontId="10" fillId="2" borderId="34" xfId="3" applyNumberFormat="1" applyFont="1" applyFill="1" applyBorder="1"/>
    <xf numFmtId="10" fontId="10" fillId="0" borderId="32" xfId="3" applyNumberFormat="1" applyFont="1" applyFill="1" applyBorder="1" applyAlignment="1">
      <alignment horizontal="center"/>
    </xf>
    <xf numFmtId="205" fontId="10" fillId="0" borderId="33" xfId="1" applyNumberFormat="1" applyFont="1" applyFill="1" applyBorder="1" applyAlignment="1">
      <alignment horizontal="center"/>
    </xf>
    <xf numFmtId="10" fontId="10" fillId="0" borderId="33" xfId="3" applyNumberFormat="1" applyFont="1" applyFill="1" applyBorder="1"/>
    <xf numFmtId="10" fontId="10" fillId="0" borderId="34" xfId="3" applyNumberFormat="1" applyFont="1" applyFill="1" applyBorder="1"/>
    <xf numFmtId="10" fontId="10" fillId="0" borderId="33" xfId="3" applyNumberFormat="1" applyFont="1" applyFill="1" applyBorder="1" applyAlignment="1">
      <alignment horizontal="center"/>
    </xf>
    <xf numFmtId="0" fontId="10" fillId="2" borderId="28" xfId="0" applyFont="1" applyFill="1" applyBorder="1"/>
    <xf numFmtId="44" fontId="10" fillId="0" borderId="0" xfId="0" applyNumberFormat="1" applyFont="1" applyFill="1" applyBorder="1"/>
    <xf numFmtId="164" fontId="10" fillId="0" borderId="28" xfId="3" applyNumberFormat="1" applyFont="1" applyFill="1" applyBorder="1" applyAlignment="1">
      <alignment horizontal="center"/>
    </xf>
    <xf numFmtId="0" fontId="10" fillId="2" borderId="35" xfId="0" applyFont="1" applyFill="1" applyBorder="1"/>
    <xf numFmtId="10" fontId="10" fillId="0" borderId="36" xfId="3" applyNumberFormat="1" applyFont="1" applyFill="1" applyBorder="1" applyAlignment="1">
      <alignment horizontal="center"/>
    </xf>
    <xf numFmtId="205" fontId="10" fillId="0" borderId="36" xfId="1" applyNumberFormat="1" applyFont="1" applyFill="1" applyBorder="1" applyAlignment="1">
      <alignment horizontal="center"/>
    </xf>
    <xf numFmtId="10" fontId="10" fillId="0" borderId="36" xfId="3" applyNumberFormat="1" applyFont="1" applyFill="1" applyBorder="1"/>
    <xf numFmtId="10" fontId="10" fillId="0" borderId="37" xfId="3" applyNumberFormat="1" applyFont="1" applyFill="1" applyBorder="1"/>
    <xf numFmtId="10" fontId="10" fillId="2" borderId="36" xfId="3" applyNumberFormat="1" applyFont="1" applyFill="1" applyBorder="1"/>
    <xf numFmtId="10" fontId="10" fillId="0" borderId="38" xfId="3" applyNumberFormat="1" applyFont="1" applyFill="1" applyBorder="1"/>
    <xf numFmtId="10" fontId="10" fillId="2" borderId="39" xfId="3" applyNumberFormat="1" applyFont="1" applyFill="1" applyBorder="1"/>
    <xf numFmtId="164" fontId="10" fillId="0" borderId="35" xfId="3" applyNumberFormat="1" applyFont="1" applyFill="1" applyBorder="1" applyAlignment="1">
      <alignment horizontal="center"/>
    </xf>
    <xf numFmtId="10" fontId="10" fillId="0" borderId="39" xfId="3" applyNumberFormat="1" applyFont="1" applyFill="1" applyBorder="1"/>
    <xf numFmtId="10" fontId="10" fillId="0" borderId="40" xfId="3" applyNumberFormat="1" applyFont="1" applyFill="1" applyBorder="1" applyAlignment="1">
      <alignment horizontal="center"/>
    </xf>
    <xf numFmtId="205" fontId="10" fillId="0" borderId="40" xfId="1" applyNumberFormat="1" applyFont="1" applyFill="1" applyBorder="1" applyAlignment="1">
      <alignment horizontal="center"/>
    </xf>
    <xf numFmtId="10" fontId="10" fillId="0" borderId="40" xfId="3" applyNumberFormat="1" applyFont="1" applyFill="1" applyBorder="1"/>
    <xf numFmtId="10" fontId="10" fillId="2" borderId="40" xfId="3" applyNumberFormat="1" applyFont="1" applyFill="1" applyBorder="1"/>
    <xf numFmtId="10" fontId="10" fillId="0" borderId="41" xfId="3" applyNumberFormat="1" applyFont="1" applyFill="1" applyBorder="1"/>
    <xf numFmtId="164" fontId="10" fillId="0" borderId="25" xfId="3" applyNumberFormat="1" applyFont="1" applyFill="1" applyBorder="1" applyAlignment="1">
      <alignment horizontal="center"/>
    </xf>
    <xf numFmtId="10" fontId="10" fillId="0" borderId="27" xfId="3" applyNumberFormat="1" applyFont="1" applyFill="1" applyBorder="1"/>
    <xf numFmtId="0" fontId="10" fillId="0" borderId="42" xfId="3" applyNumberFormat="1" applyFont="1" applyFill="1" applyBorder="1" applyAlignment="1">
      <alignment horizontal="center"/>
    </xf>
    <xf numFmtId="0" fontId="10" fillId="0" borderId="38" xfId="3" applyNumberFormat="1" applyFont="1" applyFill="1" applyBorder="1" applyAlignment="1">
      <alignment horizontal="center"/>
    </xf>
    <xf numFmtId="0" fontId="10" fillId="2" borderId="43" xfId="0" applyFont="1" applyFill="1" applyBorder="1"/>
    <xf numFmtId="10" fontId="10" fillId="0" borderId="44" xfId="3" applyNumberFormat="1" applyFont="1" applyFill="1" applyBorder="1" applyAlignment="1">
      <alignment horizontal="center"/>
    </xf>
    <xf numFmtId="205" fontId="10" fillId="0" borderId="44" xfId="1" applyNumberFormat="1" applyFont="1" applyFill="1" applyBorder="1" applyAlignment="1">
      <alignment horizontal="center"/>
    </xf>
    <xf numFmtId="10" fontId="10" fillId="0" borderId="44" xfId="3" applyNumberFormat="1" applyFont="1" applyFill="1" applyBorder="1"/>
    <xf numFmtId="10" fontId="10" fillId="0" borderId="45" xfId="3" applyNumberFormat="1" applyFont="1" applyFill="1" applyBorder="1"/>
    <xf numFmtId="10" fontId="10" fillId="2" borderId="44" xfId="3" applyNumberFormat="1" applyFont="1" applyFill="1" applyBorder="1"/>
    <xf numFmtId="10" fontId="10" fillId="0" borderId="46" xfId="3" applyNumberFormat="1" applyFont="1" applyFill="1" applyBorder="1"/>
    <xf numFmtId="10" fontId="10" fillId="2" borderId="47" xfId="3" applyNumberFormat="1" applyFont="1" applyFill="1" applyBorder="1"/>
    <xf numFmtId="164" fontId="10" fillId="0" borderId="43" xfId="3" applyNumberFormat="1" applyFont="1" applyFill="1" applyBorder="1" applyAlignment="1">
      <alignment horizontal="center"/>
    </xf>
    <xf numFmtId="10" fontId="10" fillId="0" borderId="47" xfId="3" applyNumberFormat="1" applyFont="1" applyFill="1" applyBorder="1"/>
    <xf numFmtId="0" fontId="10" fillId="0" borderId="48" xfId="0" applyFont="1" applyFill="1" applyBorder="1"/>
    <xf numFmtId="0" fontId="10" fillId="0" borderId="4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5" fontId="10" fillId="0" borderId="0" xfId="0" applyNumberFormat="1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3" fillId="3" borderId="49" xfId="0" applyFont="1" applyFill="1" applyBorder="1"/>
    <xf numFmtId="0" fontId="14" fillId="3" borderId="50" xfId="0" applyFont="1" applyFill="1" applyBorder="1"/>
    <xf numFmtId="0" fontId="8" fillId="3" borderId="50" xfId="0" applyFont="1" applyFill="1" applyBorder="1"/>
    <xf numFmtId="0" fontId="8" fillId="3" borderId="50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right"/>
    </xf>
    <xf numFmtId="0" fontId="14" fillId="3" borderId="51" xfId="0" applyFont="1" applyFill="1" applyBorder="1" applyAlignment="1">
      <alignment horizontal="right"/>
    </xf>
    <xf numFmtId="0" fontId="14" fillId="3" borderId="5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5" fillId="0" borderId="7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73" fontId="10" fillId="0" borderId="7" xfId="1" applyNumberFormat="1" applyFont="1" applyFill="1" applyBorder="1"/>
    <xf numFmtId="0" fontId="10" fillId="2" borderId="0" xfId="0" applyFont="1" applyFill="1" applyBorder="1"/>
    <xf numFmtId="173" fontId="10" fillId="0" borderId="0" xfId="1" applyNumberFormat="1" applyFont="1" applyFill="1" applyBorder="1"/>
    <xf numFmtId="0" fontId="16" fillId="0" borderId="0" xfId="0" applyFont="1" applyFill="1" applyBorder="1"/>
    <xf numFmtId="5" fontId="10" fillId="0" borderId="0" xfId="0" applyNumberFormat="1" applyFont="1" applyFill="1" applyBorder="1"/>
    <xf numFmtId="41" fontId="10" fillId="2" borderId="0" xfId="0" applyNumberFormat="1" applyFont="1" applyFill="1" applyBorder="1"/>
    <xf numFmtId="169" fontId="10" fillId="0" borderId="9" xfId="0" applyNumberFormat="1" applyFont="1" applyFill="1" applyBorder="1"/>
    <xf numFmtId="42" fontId="10" fillId="0" borderId="0" xfId="0" applyNumberFormat="1" applyFont="1" applyFill="1"/>
    <xf numFmtId="42" fontId="10" fillId="0" borderId="0" xfId="0" applyNumberFormat="1" applyFont="1" applyFill="1" applyBorder="1"/>
    <xf numFmtId="202" fontId="10" fillId="0" borderId="0" xfId="0" applyNumberFormat="1" applyFont="1" applyFill="1"/>
    <xf numFmtId="202" fontId="10" fillId="0" borderId="0" xfId="0" applyNumberFormat="1" applyFont="1" applyFill="1" applyBorder="1"/>
    <xf numFmtId="173" fontId="17" fillId="0" borderId="7" xfId="1" applyNumberFormat="1" applyFont="1" applyFill="1" applyBorder="1"/>
    <xf numFmtId="173" fontId="10" fillId="0" borderId="52" xfId="1" applyNumberFormat="1" applyFont="1" applyFill="1" applyBorder="1"/>
    <xf numFmtId="0" fontId="10" fillId="0" borderId="15" xfId="0" applyFont="1" applyFill="1" applyBorder="1"/>
    <xf numFmtId="173" fontId="10" fillId="0" borderId="15" xfId="1" applyNumberFormat="1" applyFont="1" applyFill="1" applyBorder="1"/>
    <xf numFmtId="0" fontId="16" fillId="0" borderId="15" xfId="0" applyFont="1" applyFill="1" applyBorder="1"/>
    <xf numFmtId="0" fontId="10" fillId="2" borderId="15" xfId="0" applyFont="1" applyFill="1" applyBorder="1"/>
    <xf numFmtId="44" fontId="10" fillId="0" borderId="15" xfId="0" applyNumberFormat="1" applyFont="1" applyFill="1" applyBorder="1"/>
    <xf numFmtId="41" fontId="10" fillId="2" borderId="15" xfId="0" applyNumberFormat="1" applyFont="1" applyFill="1" applyBorder="1"/>
    <xf numFmtId="169" fontId="10" fillId="0" borderId="53" xfId="0" applyNumberFormat="1" applyFont="1" applyFill="1" applyBorder="1"/>
    <xf numFmtId="42" fontId="10" fillId="0" borderId="15" xfId="0" applyNumberFormat="1" applyFont="1" applyFill="1" applyBorder="1"/>
    <xf numFmtId="202" fontId="10" fillId="0" borderId="15" xfId="0" applyNumberFormat="1" applyFont="1" applyFill="1" applyBorder="1"/>
    <xf numFmtId="44" fontId="10" fillId="0" borderId="9" xfId="0" applyNumberFormat="1" applyFont="1" applyFill="1" applyBorder="1"/>
    <xf numFmtId="41" fontId="10" fillId="0" borderId="16" xfId="0" applyNumberFormat="1" applyFont="1" applyFill="1" applyBorder="1"/>
    <xf numFmtId="42" fontId="10" fillId="0" borderId="54" xfId="0" applyNumberFormat="1" applyFont="1" applyFill="1" applyBorder="1"/>
    <xf numFmtId="44" fontId="10" fillId="0" borderId="0" xfId="2" applyFont="1" applyFill="1" applyBorder="1"/>
    <xf numFmtId="42" fontId="10" fillId="0" borderId="9" xfId="0" applyNumberFormat="1" applyFont="1" applyFill="1" applyBorder="1"/>
    <xf numFmtId="0" fontId="10" fillId="0" borderId="16" xfId="0" applyFont="1" applyFill="1" applyBorder="1"/>
    <xf numFmtId="10" fontId="10" fillId="0" borderId="16" xfId="3" applyNumberFormat="1" applyFont="1" applyFill="1" applyBorder="1"/>
    <xf numFmtId="0" fontId="10" fillId="2" borderId="7" xfId="0" applyFont="1" applyFill="1" applyBorder="1"/>
    <xf numFmtId="169" fontId="10" fillId="0" borderId="0" xfId="0" applyNumberFormat="1" applyFont="1" applyFill="1" applyBorder="1"/>
    <xf numFmtId="169" fontId="10" fillId="0" borderId="0" xfId="0" applyNumberFormat="1" applyFont="1" applyFill="1"/>
    <xf numFmtId="0" fontId="10" fillId="0" borderId="52" xfId="0" applyFont="1" applyFill="1" applyBorder="1"/>
    <xf numFmtId="169" fontId="10" fillId="0" borderId="15" xfId="0" applyNumberFormat="1" applyFont="1" applyFill="1" applyBorder="1"/>
    <xf numFmtId="41" fontId="10" fillId="0" borderId="15" xfId="0" applyNumberFormat="1" applyFont="1" applyFill="1" applyBorder="1"/>
    <xf numFmtId="41" fontId="10" fillId="0" borderId="0" xfId="0" applyNumberFormat="1" applyFont="1" applyFill="1" applyBorder="1"/>
    <xf numFmtId="169" fontId="10" fillId="0" borderId="55" xfId="0" applyNumberFormat="1" applyFont="1" applyFill="1" applyBorder="1"/>
    <xf numFmtId="0" fontId="10" fillId="0" borderId="56" xfId="0" applyFont="1" applyFill="1" applyBorder="1"/>
    <xf numFmtId="0" fontId="10" fillId="0" borderId="57" xfId="0" applyFont="1" applyFill="1" applyBorder="1"/>
    <xf numFmtId="0" fontId="10" fillId="0" borderId="1" xfId="0" applyFont="1" applyFill="1" applyBorder="1" applyAlignment="1">
      <alignment horizontal="right"/>
    </xf>
    <xf numFmtId="41" fontId="10" fillId="0" borderId="58" xfId="0" applyNumberFormat="1" applyFont="1" applyFill="1" applyBorder="1"/>
    <xf numFmtId="42" fontId="10" fillId="0" borderId="59" xfId="0" applyNumberFormat="1" applyFont="1" applyFill="1" applyBorder="1"/>
    <xf numFmtId="0" fontId="6" fillId="0" borderId="16" xfId="0" applyFont="1" applyFill="1" applyBorder="1"/>
    <xf numFmtId="10" fontId="6" fillId="0" borderId="16" xfId="3" applyNumberFormat="1" applyFont="1" applyFill="1" applyBorder="1"/>
    <xf numFmtId="0" fontId="10" fillId="0" borderId="19" xfId="0" applyFont="1" applyFill="1" applyBorder="1"/>
    <xf numFmtId="0" fontId="10" fillId="0" borderId="8" xfId="0" applyFont="1" applyFill="1" applyBorder="1" applyAlignment="1">
      <alignment horizontal="left" indent="1"/>
    </xf>
    <xf numFmtId="10" fontId="10" fillId="0" borderId="8" xfId="3" applyNumberFormat="1" applyFont="1" applyFill="1" applyBorder="1" applyAlignment="1">
      <alignment horizontal="center"/>
    </xf>
    <xf numFmtId="10" fontId="10" fillId="0" borderId="17" xfId="3" applyNumberFormat="1" applyFont="1" applyFill="1" applyBorder="1"/>
    <xf numFmtId="0" fontId="10" fillId="0" borderId="8" xfId="0" applyFont="1" applyFill="1" applyBorder="1" applyAlignment="1">
      <alignment horizontal="center"/>
    </xf>
    <xf numFmtId="41" fontId="10" fillId="0" borderId="8" xfId="0" applyNumberFormat="1" applyFont="1" applyFill="1" applyBorder="1"/>
    <xf numFmtId="42" fontId="10" fillId="0" borderId="17" xfId="0" applyNumberFormat="1" applyFont="1" applyFill="1" applyBorder="1"/>
    <xf numFmtId="0" fontId="10" fillId="0" borderId="0" xfId="0" applyFont="1" applyFill="1" applyAlignment="1">
      <alignment horizontal="right"/>
    </xf>
    <xf numFmtId="10" fontId="10" fillId="0" borderId="17" xfId="3" applyNumberFormat="1" applyFont="1" applyFill="1" applyBorder="1" applyAlignment="1">
      <alignment horizontal="center"/>
    </xf>
    <xf numFmtId="0" fontId="10" fillId="0" borderId="60" xfId="0" applyFont="1" applyFill="1" applyBorder="1"/>
    <xf numFmtId="0" fontId="10" fillId="0" borderId="61" xfId="0" applyFont="1" applyFill="1" applyBorder="1"/>
    <xf numFmtId="0" fontId="10" fillId="0" borderId="62" xfId="0" applyFont="1" applyFill="1" applyBorder="1" applyAlignment="1">
      <alignment horizontal="right"/>
    </xf>
    <xf numFmtId="0" fontId="10" fillId="0" borderId="62" xfId="0" applyFont="1" applyFill="1" applyBorder="1"/>
    <xf numFmtId="41" fontId="10" fillId="0" borderId="60" xfId="0" applyNumberFormat="1" applyFont="1" applyFill="1" applyBorder="1"/>
    <xf numFmtId="42" fontId="10" fillId="0" borderId="62" xfId="0" applyNumberFormat="1" applyFont="1" applyFill="1" applyBorder="1"/>
    <xf numFmtId="42" fontId="10" fillId="0" borderId="61" xfId="0" applyNumberFormat="1" applyFont="1" applyFill="1" applyBorder="1"/>
    <xf numFmtId="0" fontId="10" fillId="0" borderId="63" xfId="0" applyFont="1" applyFill="1" applyBorder="1"/>
    <xf numFmtId="0" fontId="10" fillId="0" borderId="64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20" fillId="0" borderId="0" xfId="0" applyFont="1"/>
    <xf numFmtId="44" fontId="20" fillId="0" borderId="0" xfId="0" applyNumberFormat="1" applyFont="1"/>
  </cellXfs>
  <cellStyles count="8">
    <cellStyle name="Comma" xfId="1" builtinId="3"/>
    <cellStyle name="Currency" xfId="2" builtinId="4"/>
    <cellStyle name="Normal" xfId="0" builtinId="0"/>
    <cellStyle name="Percent" xfId="3" builtinId="5"/>
    <cellStyle name="PSChar" xfId="4"/>
    <cellStyle name="PSDate" xfId="5"/>
    <cellStyle name="PSDec" xfId="6"/>
    <cellStyle name="PSHeading" xfId="7"/>
  </cellStyles>
  <dxfs count="3"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externalLink" Target="externalLinks/externalLink4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externalLink" Target="externalLinks/externalLink3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externalLink" Target="externalLinks/externalLink2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xmicfp02\corp04vol5\pricing\Price2\Current%20Proposals\P-12288%20-%20NATO%20SSC%20Area%202\Pricing%20Scenes\Pricing%20Scene%201\12288%20Cost%20Model%20Template%20(Newes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gate's\PROPOSALS\56255%20-%20TETS\Pricing%2012\R&amp;M%20Meeting%20Attach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321%20-%20Landstuhl/Pricing%20Scenes/Pricing%20Scene%201/Price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295%20-%20SPAWAR%20C4ISR/Pricing%20Scenes/Pricing%206/MADG%20-%20Prime/Price%20Model%20-%20MADG%20(Fina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tachment C"/>
      <sheetName val="Rate Comparison"/>
      <sheetName val="InputSheet"/>
      <sheetName val="Esc Code"/>
      <sheetName val="Indirect Lookup"/>
      <sheetName val="T&amp;M1"/>
      <sheetName val="CPFF"/>
      <sheetName val="WBS1"/>
      <sheetName val="WBS Staffing1"/>
      <sheetName val="WBS Task Descriptions"/>
      <sheetName val="T&amp;M2"/>
      <sheetName val="T&amp;M3"/>
      <sheetName val="GSA - Price Analysis"/>
      <sheetName val="GSA - Submittal"/>
      <sheetName val="Sub Rates"/>
      <sheetName val="Price Analysis &quot;Sub-1&quot;"/>
      <sheetName val="Indirects"/>
    </sheetNames>
    <sheetDataSet>
      <sheetData sheetId="0" refreshError="1"/>
      <sheetData sheetId="1" refreshError="1"/>
      <sheetData sheetId="2">
        <row r="173">
          <cell r="B173">
            <v>1</v>
          </cell>
          <cell r="C173" t="str">
            <v>Operations Research Analyst Level 1</v>
          </cell>
          <cell r="E173" t="str">
            <v>Salary Survey Data</v>
          </cell>
          <cell r="F173" t="str">
            <v>SCIA-3-A-12</v>
          </cell>
          <cell r="G173">
            <v>410.72</v>
          </cell>
        </row>
        <row r="174">
          <cell r="B174">
            <v>2</v>
          </cell>
          <cell r="C174" t="str">
            <v>Operations Research Analyst Level 2</v>
          </cell>
          <cell r="E174" t="str">
            <v>Salary Survey Data</v>
          </cell>
          <cell r="F174" t="str">
            <v>SCIA-3-A-11</v>
          </cell>
          <cell r="G174">
            <v>375.76</v>
          </cell>
        </row>
        <row r="175">
          <cell r="B175">
            <v>3</v>
          </cell>
          <cell r="C175" t="str">
            <v>Operations Research Analyst Level 3</v>
          </cell>
          <cell r="E175" t="str">
            <v>Salary Survey Data</v>
          </cell>
          <cell r="F175" t="str">
            <v>SCIA-3-A-08</v>
          </cell>
          <cell r="G175">
            <v>259.76</v>
          </cell>
        </row>
        <row r="176">
          <cell r="B176">
            <v>4</v>
          </cell>
          <cell r="C176" t="str">
            <v>Military Functional Area Expert Level 1</v>
          </cell>
          <cell r="E176" t="str">
            <v>Salary Survey Data</v>
          </cell>
          <cell r="F176" t="str">
            <v>INTL-3-A-12</v>
          </cell>
          <cell r="G176">
            <v>375.6</v>
          </cell>
        </row>
        <row r="177">
          <cell r="B177">
            <v>5</v>
          </cell>
          <cell r="C177" t="str">
            <v>Military Functional Area Expert Level 2</v>
          </cell>
          <cell r="E177" t="str">
            <v>Salary Survey Data</v>
          </cell>
          <cell r="F177" t="str">
            <v>INTL-3-A-11</v>
          </cell>
          <cell r="G177">
            <v>329.2</v>
          </cell>
        </row>
        <row r="178">
          <cell r="B178">
            <v>6</v>
          </cell>
          <cell r="C178" t="str">
            <v>Military Functional Area Expert Level 3</v>
          </cell>
          <cell r="E178" t="str">
            <v>Salary Survey Data</v>
          </cell>
          <cell r="F178" t="str">
            <v>INTL-3-A-08</v>
          </cell>
          <cell r="G178">
            <v>234.4</v>
          </cell>
        </row>
        <row r="179">
          <cell r="B179">
            <v>7</v>
          </cell>
          <cell r="C179" t="str">
            <v>International Studies/Strategic Defence Analyst Level 1</v>
          </cell>
          <cell r="E179" t="str">
            <v>Salary Survey Data</v>
          </cell>
          <cell r="F179" t="str">
            <v>INTL-3-A-12</v>
          </cell>
          <cell r="G179">
            <v>375.6</v>
          </cell>
        </row>
        <row r="180">
          <cell r="B180">
            <v>8</v>
          </cell>
          <cell r="C180" t="str">
            <v>International Studies/Strategic Defence Analyst Level 2</v>
          </cell>
          <cell r="E180" t="str">
            <v>Salary Survey Data</v>
          </cell>
          <cell r="F180" t="str">
            <v>INTL-3-A-11</v>
          </cell>
          <cell r="G180">
            <v>329.2</v>
          </cell>
        </row>
        <row r="181">
          <cell r="B181">
            <v>9</v>
          </cell>
          <cell r="C181" t="str">
            <v>International Studies/Strategic Defence Analyst Level 3</v>
          </cell>
          <cell r="E181" t="str">
            <v>Salary Survey Data</v>
          </cell>
          <cell r="F181" t="str">
            <v>INTL-3-A-08</v>
          </cell>
          <cell r="G181">
            <v>234.4</v>
          </cell>
        </row>
        <row r="182">
          <cell r="B182">
            <v>10</v>
          </cell>
          <cell r="C182" t="str">
            <v>Information/Knowledge Management Analyst Level 1</v>
          </cell>
          <cell r="E182" t="str">
            <v>Salary Survey Data</v>
          </cell>
          <cell r="F182" t="str">
            <v>ITEK-3-A-12</v>
          </cell>
          <cell r="G182">
            <v>410.48</v>
          </cell>
        </row>
        <row r="183">
          <cell r="B183">
            <v>11</v>
          </cell>
          <cell r="C183" t="str">
            <v>Information/Knowledge Management Analyst Level 2</v>
          </cell>
          <cell r="E183" t="str">
            <v>Salary Survey Data</v>
          </cell>
          <cell r="F183" t="str">
            <v>ITEK-3-A-11</v>
          </cell>
          <cell r="G183">
            <v>363.76</v>
          </cell>
        </row>
        <row r="184">
          <cell r="B184">
            <v>12</v>
          </cell>
          <cell r="C184" t="str">
            <v>Information/Knowledge Management Analyst Level 3</v>
          </cell>
          <cell r="E184" t="str">
            <v>Salary Survey Data</v>
          </cell>
          <cell r="F184" t="str">
            <v>ITEK-3-A-08</v>
          </cell>
          <cell r="G184">
            <v>237.28</v>
          </cell>
        </row>
        <row r="185">
          <cell r="B185">
            <v>13</v>
          </cell>
          <cell r="C185" t="str">
            <v>Human Factors Analyst Level 1</v>
          </cell>
          <cell r="E185" t="str">
            <v>Salary Survey Data</v>
          </cell>
          <cell r="F185" t="str">
            <v>E&amp;SS-3-A-12</v>
          </cell>
          <cell r="G185">
            <v>430.24</v>
          </cell>
        </row>
        <row r="186">
          <cell r="B186">
            <v>14</v>
          </cell>
          <cell r="C186" t="str">
            <v>Human Factors Analyst Level 2</v>
          </cell>
          <cell r="E186" t="str">
            <v>Salary Survey Data</v>
          </cell>
          <cell r="F186" t="str">
            <v>E&amp;SS-3-A-11</v>
          </cell>
          <cell r="G186">
            <v>370.72</v>
          </cell>
        </row>
        <row r="187">
          <cell r="B187">
            <v>15</v>
          </cell>
          <cell r="C187" t="str">
            <v>Human Factors Analyst Level 3</v>
          </cell>
          <cell r="E187" t="str">
            <v>Salary Survey Data</v>
          </cell>
          <cell r="F187" t="str">
            <v>E&amp;SS-3-A-08</v>
          </cell>
          <cell r="G187">
            <v>235.76</v>
          </cell>
        </row>
        <row r="188">
          <cell r="B188">
            <v>16</v>
          </cell>
          <cell r="C188" t="str">
            <v>Requirements Engineer Level 1</v>
          </cell>
          <cell r="E188" t="str">
            <v>Salary Survey Data</v>
          </cell>
          <cell r="F188" t="str">
            <v>ITEK-3-A-12</v>
          </cell>
          <cell r="G188">
            <v>410.48</v>
          </cell>
        </row>
        <row r="189">
          <cell r="B189">
            <v>17</v>
          </cell>
          <cell r="C189" t="str">
            <v>Requirements Engineer Level 2</v>
          </cell>
          <cell r="E189" t="str">
            <v>Salary Survey Data</v>
          </cell>
          <cell r="F189" t="str">
            <v>ITEK-3-A-11</v>
          </cell>
          <cell r="G189">
            <v>363.76</v>
          </cell>
        </row>
        <row r="190">
          <cell r="B190">
            <v>18</v>
          </cell>
          <cell r="C190" t="str">
            <v>Requirements Engineer Level 3</v>
          </cell>
          <cell r="E190" t="str">
            <v>Salary Survey Data</v>
          </cell>
          <cell r="F190" t="str">
            <v>ITEK-3-A-08</v>
          </cell>
          <cell r="G190">
            <v>237.28</v>
          </cell>
        </row>
        <row r="191">
          <cell r="B191">
            <v>19</v>
          </cell>
          <cell r="C191" t="str">
            <v>Test Engineer Level 1</v>
          </cell>
          <cell r="E191" t="str">
            <v>Salary Survey Data</v>
          </cell>
          <cell r="F191" t="str">
            <v>E&amp;SS-3-A-12</v>
          </cell>
          <cell r="G191">
            <v>430.24</v>
          </cell>
        </row>
        <row r="192">
          <cell r="B192">
            <v>20</v>
          </cell>
          <cell r="C192" t="str">
            <v>Test Engineer Level 2</v>
          </cell>
          <cell r="E192" t="str">
            <v>Salary Survey Data</v>
          </cell>
          <cell r="F192" t="str">
            <v>E&amp;SS-3-A-11</v>
          </cell>
          <cell r="G192">
            <v>370.72</v>
          </cell>
        </row>
        <row r="193">
          <cell r="B193">
            <v>21</v>
          </cell>
          <cell r="C193" t="str">
            <v>Test Engineer Level 3</v>
          </cell>
          <cell r="E193" t="str">
            <v>Salary Survey Data</v>
          </cell>
          <cell r="F193" t="str">
            <v>E&amp;SS-3-A-08</v>
          </cell>
          <cell r="G193">
            <v>235.76</v>
          </cell>
        </row>
        <row r="194">
          <cell r="B194">
            <v>22</v>
          </cell>
          <cell r="C194" t="str">
            <v>Simulations Specialist Level 1</v>
          </cell>
          <cell r="E194" t="str">
            <v>Salary Survey Data</v>
          </cell>
          <cell r="F194" t="str">
            <v>TEKA-3-A-12</v>
          </cell>
          <cell r="G194">
            <v>396.4</v>
          </cell>
        </row>
        <row r="195">
          <cell r="B195">
            <v>23</v>
          </cell>
          <cell r="C195" t="str">
            <v>Simulations Specialist Level 2</v>
          </cell>
          <cell r="E195" t="str">
            <v>Salary Survey Data</v>
          </cell>
          <cell r="F195" t="str">
            <v>TEKA-3-A-11</v>
          </cell>
          <cell r="G195">
            <v>364.72</v>
          </cell>
        </row>
        <row r="196">
          <cell r="B196">
            <v>24</v>
          </cell>
          <cell r="C196" t="str">
            <v>Simulations Specialist Level 3</v>
          </cell>
          <cell r="E196" t="str">
            <v>Salary Survey Data</v>
          </cell>
          <cell r="F196" t="str">
            <v>TEKA-3-A-08</v>
          </cell>
          <cell r="G196">
            <v>249.12</v>
          </cell>
        </row>
        <row r="197">
          <cell r="B197">
            <v>25</v>
          </cell>
          <cell r="C197" t="str">
            <v>Military Exercise Support Expert Level 1</v>
          </cell>
          <cell r="E197" t="str">
            <v>Salary Survey Data</v>
          </cell>
          <cell r="F197" t="str">
            <v>INTL-3-A-12</v>
          </cell>
          <cell r="G197">
            <v>375.6</v>
          </cell>
        </row>
        <row r="198">
          <cell r="B198">
            <v>26</v>
          </cell>
          <cell r="C198" t="str">
            <v>Military Exercise Support Expert Level 2</v>
          </cell>
          <cell r="E198" t="str">
            <v>Salary Survey Data</v>
          </cell>
          <cell r="F198" t="str">
            <v>INTL-3-A-11</v>
          </cell>
          <cell r="G198">
            <v>329.2</v>
          </cell>
        </row>
        <row r="199">
          <cell r="B199">
            <v>27</v>
          </cell>
          <cell r="C199" t="str">
            <v>Military Exercise Support Expert Level 3</v>
          </cell>
          <cell r="E199" t="str">
            <v>Salary Survey Data</v>
          </cell>
          <cell r="F199" t="str">
            <v>INTL-3-A-08</v>
          </cell>
          <cell r="G199">
            <v>234.4</v>
          </cell>
        </row>
        <row r="200">
          <cell r="B200">
            <v>28</v>
          </cell>
          <cell r="C200" t="str">
            <v>Documentation and Help Engineer Level 1</v>
          </cell>
          <cell r="E200" t="str">
            <v>Salary Survey Data</v>
          </cell>
          <cell r="F200" t="str">
            <v>GART-3-A-12</v>
          </cell>
          <cell r="G200">
            <v>419.52</v>
          </cell>
        </row>
        <row r="201">
          <cell r="B201">
            <v>29</v>
          </cell>
          <cell r="C201" t="str">
            <v>Documentation and Help Engineer Level 2</v>
          </cell>
          <cell r="E201" t="str">
            <v>Salary Survey Data</v>
          </cell>
          <cell r="F201" t="str">
            <v>GART-3-A-11</v>
          </cell>
          <cell r="G201">
            <v>308.8</v>
          </cell>
        </row>
        <row r="202">
          <cell r="B202">
            <v>30</v>
          </cell>
          <cell r="C202" t="str">
            <v>Documentation and Help Engineer Level 3</v>
          </cell>
          <cell r="E202" t="str">
            <v>Salary Survey Data</v>
          </cell>
          <cell r="F202" t="str">
            <v>GART-3-A-08</v>
          </cell>
          <cell r="G202">
            <v>201.52</v>
          </cell>
        </row>
        <row r="203">
          <cell r="B203">
            <v>31</v>
          </cell>
          <cell r="C203" t="str">
            <v>Training Expert Level 1</v>
          </cell>
          <cell r="E203" t="str">
            <v>Salary Survey Data</v>
          </cell>
          <cell r="F203" t="str">
            <v>TRNG-3-A-12</v>
          </cell>
          <cell r="G203">
            <v>411.12</v>
          </cell>
        </row>
        <row r="204">
          <cell r="B204">
            <v>32</v>
          </cell>
          <cell r="C204" t="str">
            <v>Training Expert Level 2</v>
          </cell>
          <cell r="E204" t="str">
            <v>Salary Survey Data</v>
          </cell>
          <cell r="F204" t="str">
            <v>TRNG-3-A-11</v>
          </cell>
          <cell r="G204">
            <v>323.27999999999997</v>
          </cell>
        </row>
        <row r="205">
          <cell r="B205">
            <v>33</v>
          </cell>
          <cell r="C205" t="str">
            <v>Training Expert Level 3</v>
          </cell>
          <cell r="E205" t="str">
            <v>Salary Survey Data</v>
          </cell>
          <cell r="F205" t="str">
            <v>TRNG-3-A-08</v>
          </cell>
          <cell r="G205">
            <v>202.08</v>
          </cell>
        </row>
        <row r="206">
          <cell r="B206">
            <v>34</v>
          </cell>
          <cell r="C206" t="str">
            <v>Project Manager Level 1</v>
          </cell>
          <cell r="E206" t="str">
            <v>Salary Survey Data</v>
          </cell>
          <cell r="F206" t="str">
            <v>PROJ-3-A-12</v>
          </cell>
          <cell r="G206">
            <v>350.16</v>
          </cell>
        </row>
        <row r="207">
          <cell r="B207">
            <v>35</v>
          </cell>
          <cell r="C207" t="str">
            <v>Project Manager Level 2</v>
          </cell>
          <cell r="E207" t="str">
            <v>Salary Survey Data</v>
          </cell>
          <cell r="F207" t="str">
            <v>PROJ-3-A-11</v>
          </cell>
          <cell r="G207">
            <v>313.76</v>
          </cell>
        </row>
        <row r="208">
          <cell r="B208">
            <v>36</v>
          </cell>
          <cell r="C208" t="str">
            <v>Project Manager Level 3</v>
          </cell>
          <cell r="E208" t="str">
            <v>Salary Survey Data</v>
          </cell>
          <cell r="F208" t="str">
            <v>PROJ-3-A-08</v>
          </cell>
          <cell r="G208">
            <v>198.16</v>
          </cell>
        </row>
        <row r="209">
          <cell r="B209">
            <v>37</v>
          </cell>
          <cell r="C209" t="str">
            <v>Risk Management Expert - Level 1</v>
          </cell>
          <cell r="E209" t="str">
            <v>Salary Survey Data</v>
          </cell>
          <cell r="F209" t="str">
            <v>E&amp;SS-3-A-12</v>
          </cell>
          <cell r="G209">
            <v>430.24</v>
          </cell>
        </row>
        <row r="210">
          <cell r="B210">
            <v>38</v>
          </cell>
          <cell r="C210" t="str">
            <v>Operations Engineer - Level 2</v>
          </cell>
          <cell r="E210" t="str">
            <v>Salary Survey Data</v>
          </cell>
          <cell r="F210" t="str">
            <v>E&amp;SS-3-A-11</v>
          </cell>
          <cell r="G210">
            <v>370.72</v>
          </cell>
        </row>
        <row r="211">
          <cell r="B211">
            <v>39</v>
          </cell>
          <cell r="C211" t="str">
            <v>Senior Safety Engineer - Level 1</v>
          </cell>
          <cell r="E211" t="str">
            <v>Salary Survey Data</v>
          </cell>
          <cell r="F211" t="str">
            <v>E&amp;SS-3-A-12</v>
          </cell>
          <cell r="G211">
            <v>430.24</v>
          </cell>
        </row>
        <row r="212">
          <cell r="B212">
            <v>40</v>
          </cell>
          <cell r="C212" t="str">
            <v>Operations Research Analyst Level 1</v>
          </cell>
          <cell r="E212" t="str">
            <v>Salary Survey Data</v>
          </cell>
          <cell r="F212" t="str">
            <v>SCIA-3-D-12</v>
          </cell>
          <cell r="G212">
            <v>539.04</v>
          </cell>
        </row>
        <row r="213">
          <cell r="B213">
            <v>41</v>
          </cell>
          <cell r="C213" t="str">
            <v>Operations Research Analyst Level 2</v>
          </cell>
          <cell r="E213" t="str">
            <v>Salary Survey Data</v>
          </cell>
          <cell r="F213" t="str">
            <v>SCIA-3-D-11</v>
          </cell>
          <cell r="G213">
            <v>493.2</v>
          </cell>
        </row>
        <row r="214">
          <cell r="B214">
            <v>42</v>
          </cell>
          <cell r="C214" t="str">
            <v>Operations Research Analyst Level 3</v>
          </cell>
          <cell r="E214" t="str">
            <v>Salary Survey Data</v>
          </cell>
          <cell r="F214" t="str">
            <v>SCIA-3-D-08</v>
          </cell>
          <cell r="G214">
            <v>340.96</v>
          </cell>
        </row>
        <row r="215">
          <cell r="B215">
            <v>43</v>
          </cell>
          <cell r="C215" t="str">
            <v>Military Functional Area Expert Level 1</v>
          </cell>
          <cell r="E215" t="str">
            <v>Salary Survey Data</v>
          </cell>
          <cell r="F215" t="str">
            <v>INTL-3-D-12</v>
          </cell>
          <cell r="G215">
            <v>492.96</v>
          </cell>
        </row>
        <row r="216">
          <cell r="B216">
            <v>44</v>
          </cell>
          <cell r="C216" t="str">
            <v>Military Functional Area Expert Level 2</v>
          </cell>
          <cell r="E216" t="str">
            <v>Salary Survey Data</v>
          </cell>
          <cell r="F216" t="str">
            <v>INTL-3-D-11</v>
          </cell>
          <cell r="G216">
            <v>432.08</v>
          </cell>
        </row>
        <row r="217">
          <cell r="B217">
            <v>45</v>
          </cell>
          <cell r="C217" t="str">
            <v>Military Functional Area Expert Level 3</v>
          </cell>
          <cell r="E217" t="str">
            <v>Salary Survey Data</v>
          </cell>
          <cell r="F217" t="str">
            <v>INTL-3-D-08</v>
          </cell>
          <cell r="G217">
            <v>307.68</v>
          </cell>
        </row>
        <row r="218">
          <cell r="B218">
            <v>46</v>
          </cell>
          <cell r="C218" t="str">
            <v>International Studies/Strategic Defence Analyst Level 1</v>
          </cell>
          <cell r="E218" t="str">
            <v>Salary Survey Data</v>
          </cell>
          <cell r="F218" t="str">
            <v>INTL-3-D-12</v>
          </cell>
          <cell r="G218">
            <v>492.96</v>
          </cell>
        </row>
        <row r="219">
          <cell r="B219">
            <v>47</v>
          </cell>
          <cell r="C219" t="str">
            <v>International Studies/Strategic Defence Analyst Level 2</v>
          </cell>
          <cell r="E219" t="str">
            <v>Salary Survey Data</v>
          </cell>
          <cell r="F219" t="str">
            <v>INTL-3-D-11</v>
          </cell>
          <cell r="G219">
            <v>432.08</v>
          </cell>
        </row>
        <row r="220">
          <cell r="B220">
            <v>48</v>
          </cell>
          <cell r="C220" t="str">
            <v>International Studies/Strategic Defence Analyst Level 3</v>
          </cell>
          <cell r="E220" t="str">
            <v>Salary Survey Data</v>
          </cell>
          <cell r="F220" t="str">
            <v>INTL-3-D-08</v>
          </cell>
          <cell r="G220">
            <v>307.68</v>
          </cell>
        </row>
        <row r="221">
          <cell r="B221">
            <v>49</v>
          </cell>
          <cell r="C221" t="str">
            <v>Information/Knowledge Management Analyst Level 1</v>
          </cell>
          <cell r="E221" t="str">
            <v>Salary Survey Data</v>
          </cell>
          <cell r="F221" t="str">
            <v>ITEK-3-D-12</v>
          </cell>
          <cell r="G221">
            <v>538.72</v>
          </cell>
        </row>
        <row r="222">
          <cell r="B222">
            <v>50</v>
          </cell>
          <cell r="C222" t="str">
            <v>Information/Knowledge Management Analyst Level 2</v>
          </cell>
          <cell r="E222" t="str">
            <v>Salary Survey Data</v>
          </cell>
          <cell r="F222" t="str">
            <v>ITEK-3-D-11</v>
          </cell>
          <cell r="G222">
            <v>477.44</v>
          </cell>
        </row>
        <row r="223">
          <cell r="B223">
            <v>51</v>
          </cell>
          <cell r="C223" t="str">
            <v>Information/Knowledge Management Analyst Level 3</v>
          </cell>
          <cell r="E223" t="str">
            <v>Salary Survey Data</v>
          </cell>
          <cell r="F223" t="str">
            <v>ITEK-3-D-08</v>
          </cell>
          <cell r="G223">
            <v>311.44</v>
          </cell>
        </row>
        <row r="224">
          <cell r="B224">
            <v>52</v>
          </cell>
          <cell r="C224" t="str">
            <v>Human Factors Analyst Level 1</v>
          </cell>
          <cell r="E224" t="str">
            <v>Salary Survey Data</v>
          </cell>
          <cell r="F224" t="str">
            <v>E&amp;SS-3-D-12</v>
          </cell>
          <cell r="G224">
            <v>564.72</v>
          </cell>
        </row>
        <row r="225">
          <cell r="B225">
            <v>53</v>
          </cell>
          <cell r="C225" t="str">
            <v>Human Factors Analyst Level 2</v>
          </cell>
          <cell r="E225" t="str">
            <v>Salary Survey Data</v>
          </cell>
          <cell r="F225" t="str">
            <v>E&amp;SS-3-D-11</v>
          </cell>
          <cell r="G225">
            <v>486.64</v>
          </cell>
        </row>
        <row r="226">
          <cell r="B226">
            <v>54</v>
          </cell>
          <cell r="C226" t="str">
            <v>Human Factors Analyst Level 3</v>
          </cell>
          <cell r="E226" t="str">
            <v>Salary Survey Data</v>
          </cell>
          <cell r="F226" t="str">
            <v>E&amp;SS-3-D-08</v>
          </cell>
          <cell r="G226">
            <v>309.36</v>
          </cell>
        </row>
        <row r="227">
          <cell r="B227">
            <v>55</v>
          </cell>
          <cell r="C227" t="str">
            <v>Requirements Engineer Level 1</v>
          </cell>
          <cell r="E227" t="str">
            <v>Salary Survey Data</v>
          </cell>
          <cell r="F227" t="str">
            <v>ITEK-3-D-12</v>
          </cell>
          <cell r="G227">
            <v>538.72</v>
          </cell>
        </row>
        <row r="228">
          <cell r="B228">
            <v>56</v>
          </cell>
          <cell r="C228" t="str">
            <v>Requirements Engineer Level 2</v>
          </cell>
          <cell r="E228" t="str">
            <v>Salary Survey Data</v>
          </cell>
          <cell r="F228" t="str">
            <v>ITEK-3-D-11</v>
          </cell>
          <cell r="G228">
            <v>477.44</v>
          </cell>
        </row>
        <row r="229">
          <cell r="B229">
            <v>57</v>
          </cell>
          <cell r="C229" t="str">
            <v>Requirements Engineer Level 3</v>
          </cell>
          <cell r="E229" t="str">
            <v>Salary Survey Data</v>
          </cell>
          <cell r="F229" t="str">
            <v>ITEK-3-D-08</v>
          </cell>
          <cell r="G229">
            <v>311.44</v>
          </cell>
        </row>
        <row r="230">
          <cell r="B230">
            <v>58</v>
          </cell>
          <cell r="C230" t="str">
            <v>Test Engineer Level 1</v>
          </cell>
          <cell r="E230" t="str">
            <v>Salary Survey Data</v>
          </cell>
          <cell r="F230" t="str">
            <v>E&amp;SS-3-D-12</v>
          </cell>
          <cell r="G230">
            <v>564.72</v>
          </cell>
        </row>
        <row r="231">
          <cell r="B231">
            <v>59</v>
          </cell>
          <cell r="C231" t="str">
            <v>Test Engineer Level 2</v>
          </cell>
          <cell r="E231" t="str">
            <v>Salary Survey Data</v>
          </cell>
          <cell r="F231" t="str">
            <v>E&amp;SS-3-D-11</v>
          </cell>
          <cell r="G231">
            <v>486.64</v>
          </cell>
        </row>
        <row r="232">
          <cell r="B232">
            <v>60</v>
          </cell>
          <cell r="C232" t="str">
            <v>Test Engineer Level 3</v>
          </cell>
          <cell r="E232" t="str">
            <v>Salary Survey Data</v>
          </cell>
          <cell r="F232" t="str">
            <v>E&amp;SS-3-D-08</v>
          </cell>
          <cell r="G232">
            <v>309.36</v>
          </cell>
        </row>
        <row r="233">
          <cell r="B233">
            <v>61</v>
          </cell>
          <cell r="C233" t="str">
            <v>Simulations Specialist Level 1</v>
          </cell>
          <cell r="E233" t="str">
            <v>Salary Survey Data</v>
          </cell>
          <cell r="F233" t="str">
            <v>TEKA-3-D-12</v>
          </cell>
          <cell r="G233">
            <v>520.24</v>
          </cell>
        </row>
        <row r="234">
          <cell r="B234">
            <v>62</v>
          </cell>
          <cell r="C234" t="str">
            <v>Simulations Specialist Level 2</v>
          </cell>
          <cell r="E234" t="str">
            <v>Salary Survey Data</v>
          </cell>
          <cell r="F234" t="str">
            <v>TEKA-3-D-11</v>
          </cell>
          <cell r="G234">
            <v>478.72</v>
          </cell>
        </row>
        <row r="235">
          <cell r="B235">
            <v>63</v>
          </cell>
          <cell r="C235" t="str">
            <v>Simulations Specialist Level 3</v>
          </cell>
          <cell r="E235" t="str">
            <v>Salary Survey Data</v>
          </cell>
          <cell r="F235" t="str">
            <v>TEKA-3-D-08</v>
          </cell>
          <cell r="G235">
            <v>326.95999999999998</v>
          </cell>
        </row>
        <row r="236">
          <cell r="B236">
            <v>64</v>
          </cell>
          <cell r="C236" t="str">
            <v>Military Exercise Support Expert Level 1</v>
          </cell>
          <cell r="E236" t="str">
            <v>Salary Survey Data</v>
          </cell>
          <cell r="F236" t="str">
            <v>INTL-3-D-12</v>
          </cell>
          <cell r="G236">
            <v>492.96</v>
          </cell>
        </row>
        <row r="237">
          <cell r="B237">
            <v>65</v>
          </cell>
          <cell r="C237" t="str">
            <v>Military Exercise Support Expert Level 2</v>
          </cell>
          <cell r="E237" t="str">
            <v>Salary Survey Data</v>
          </cell>
          <cell r="F237" t="str">
            <v>INTL-3-D-11</v>
          </cell>
          <cell r="G237">
            <v>432.08</v>
          </cell>
        </row>
        <row r="238">
          <cell r="B238">
            <v>66</v>
          </cell>
          <cell r="C238" t="str">
            <v>Military Exercise Support Expert Level 3</v>
          </cell>
          <cell r="E238" t="str">
            <v>Salary Survey Data</v>
          </cell>
          <cell r="F238" t="str">
            <v>INTL-3-D-08</v>
          </cell>
          <cell r="G238">
            <v>307.68</v>
          </cell>
        </row>
        <row r="239">
          <cell r="B239">
            <v>67</v>
          </cell>
          <cell r="C239" t="str">
            <v>Documentation and Help Engineer Level 1</v>
          </cell>
          <cell r="E239" t="str">
            <v>Salary Survey Data</v>
          </cell>
          <cell r="F239" t="str">
            <v>GART-3-D-12</v>
          </cell>
          <cell r="G239">
            <v>550.64</v>
          </cell>
        </row>
        <row r="240">
          <cell r="B240">
            <v>68</v>
          </cell>
          <cell r="C240" t="str">
            <v>Documentation and Help Engineer Level 2</v>
          </cell>
          <cell r="E240" t="str">
            <v>Salary Survey Data</v>
          </cell>
          <cell r="F240" t="str">
            <v>GART-3-D-11</v>
          </cell>
          <cell r="G240">
            <v>405.28</v>
          </cell>
        </row>
        <row r="241">
          <cell r="B241">
            <v>69</v>
          </cell>
          <cell r="C241" t="str">
            <v>Documentation and Help Engineer Level 3</v>
          </cell>
          <cell r="E241" t="str">
            <v>Salary Survey Data</v>
          </cell>
          <cell r="F241" t="str">
            <v>GART-3-D-08</v>
          </cell>
          <cell r="G241">
            <v>264.48</v>
          </cell>
        </row>
        <row r="242">
          <cell r="B242">
            <v>70</v>
          </cell>
          <cell r="C242" t="str">
            <v>Training Expert Level 1</v>
          </cell>
          <cell r="E242" t="str">
            <v>Salary Survey Data</v>
          </cell>
          <cell r="F242" t="str">
            <v>TRNG-3-D-12</v>
          </cell>
          <cell r="G242">
            <v>539.6</v>
          </cell>
        </row>
        <row r="243">
          <cell r="B243">
            <v>71</v>
          </cell>
          <cell r="C243" t="str">
            <v>Training Expert Level 2</v>
          </cell>
          <cell r="E243" t="str">
            <v>Salary Survey Data</v>
          </cell>
          <cell r="F243" t="str">
            <v>TRNG-3-D-11</v>
          </cell>
          <cell r="G243">
            <v>424.32</v>
          </cell>
        </row>
        <row r="244">
          <cell r="B244">
            <v>72</v>
          </cell>
          <cell r="C244" t="str">
            <v>Training Expert Level 3</v>
          </cell>
          <cell r="E244" t="str">
            <v>Salary Survey Data</v>
          </cell>
          <cell r="F244" t="str">
            <v>TRNG-3-D-08</v>
          </cell>
          <cell r="G244">
            <v>265.27999999999997</v>
          </cell>
        </row>
        <row r="245">
          <cell r="B245">
            <v>73</v>
          </cell>
          <cell r="C245" t="str">
            <v>Project Manager Level 1</v>
          </cell>
          <cell r="E245" t="str">
            <v>Salary Survey Data</v>
          </cell>
          <cell r="F245" t="str">
            <v>PROJ-3-D-12</v>
          </cell>
          <cell r="G245">
            <v>459.6</v>
          </cell>
        </row>
        <row r="246">
          <cell r="B246">
            <v>74</v>
          </cell>
          <cell r="C246" t="str">
            <v>Project Manager Level 2</v>
          </cell>
          <cell r="E246" t="str">
            <v>Salary Survey Data</v>
          </cell>
          <cell r="F246" t="str">
            <v>PROJ-3-D-11</v>
          </cell>
          <cell r="G246">
            <v>411.84</v>
          </cell>
        </row>
        <row r="247">
          <cell r="B247">
            <v>75</v>
          </cell>
          <cell r="C247" t="str">
            <v>Project Manager Level 3</v>
          </cell>
          <cell r="E247" t="str">
            <v>Salary Survey Data</v>
          </cell>
          <cell r="F247" t="str">
            <v>PROJ-3-D-08</v>
          </cell>
          <cell r="G247">
            <v>260.08</v>
          </cell>
        </row>
        <row r="248">
          <cell r="B248">
            <v>76</v>
          </cell>
          <cell r="C248" t="str">
            <v>Risk Management Expert - Level 1</v>
          </cell>
          <cell r="E248" t="str">
            <v>Salary Survey Data</v>
          </cell>
          <cell r="F248" t="str">
            <v>E&amp;SS-3-D-12</v>
          </cell>
          <cell r="G248">
            <v>564.72</v>
          </cell>
        </row>
        <row r="249">
          <cell r="B249">
            <v>77</v>
          </cell>
          <cell r="C249" t="str">
            <v>Operations Engineer - Level 2</v>
          </cell>
          <cell r="E249" t="str">
            <v>Salary Survey Data</v>
          </cell>
          <cell r="F249" t="str">
            <v>E&amp;SS-3-D-11</v>
          </cell>
          <cell r="G249">
            <v>486.64</v>
          </cell>
        </row>
        <row r="250">
          <cell r="B250">
            <v>78</v>
          </cell>
          <cell r="C250" t="str">
            <v>Senior Safety Engineer - Level 1</v>
          </cell>
          <cell r="E250" t="str">
            <v>Salary Survey Data</v>
          </cell>
          <cell r="F250" t="str">
            <v>E&amp;SS-3-D-12</v>
          </cell>
          <cell r="G250">
            <v>564.72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">
          <cell r="AL11" t="str">
            <v>LOOKUP TABLE - DO NOT DELETE</v>
          </cell>
        </row>
        <row r="12">
          <cell r="AL12" t="str">
            <v>Base YearINTLPRBContr/Govt</v>
          </cell>
          <cell r="AM12">
            <v>0.42159999999999997</v>
          </cell>
        </row>
        <row r="13">
          <cell r="AL13" t="str">
            <v>Base YearINTLOverheadContr</v>
          </cell>
          <cell r="AM13">
            <v>0.1401</v>
          </cell>
        </row>
        <row r="14">
          <cell r="AL14" t="str">
            <v>Base YearINTLOverheadGovt</v>
          </cell>
          <cell r="AM14">
            <v>0</v>
          </cell>
        </row>
        <row r="15">
          <cell r="AL15" t="str">
            <v>Base YearINTLMHContr/Govt</v>
          </cell>
          <cell r="AM15">
            <v>3.1E-2</v>
          </cell>
        </row>
        <row r="16">
          <cell r="AL16" t="str">
            <v>Base YearINTLG&amp;AContr/Govt</v>
          </cell>
          <cell r="AM16">
            <v>9.5600000000000004E-2</v>
          </cell>
        </row>
        <row r="17">
          <cell r="AL17" t="str">
            <v>Base YearINTLTBD1Contr/Govt</v>
          </cell>
          <cell r="AM17">
            <v>0</v>
          </cell>
        </row>
        <row r="18">
          <cell r="AL18" t="str">
            <v>Base YearINTLTBD2Contr/Govt</v>
          </cell>
          <cell r="AM18">
            <v>0</v>
          </cell>
        </row>
        <row r="19">
          <cell r="AL19" t="str">
            <v>Base YearINTLTBD3Contr/Govt</v>
          </cell>
          <cell r="AM19">
            <v>0</v>
          </cell>
        </row>
        <row r="24">
          <cell r="AL24" t="str">
            <v>Option Year 1INTLPRBContr/Govt</v>
          </cell>
          <cell r="AM24">
            <v>0.42159999999999997</v>
          </cell>
        </row>
        <row r="25">
          <cell r="AL25" t="str">
            <v>Option Year 1INTLOverheadContr</v>
          </cell>
          <cell r="AM25">
            <v>0.1401</v>
          </cell>
        </row>
        <row r="26">
          <cell r="AL26" t="str">
            <v>Option Year 1INTLOverheadGovt</v>
          </cell>
          <cell r="AM26">
            <v>0</v>
          </cell>
        </row>
        <row r="27">
          <cell r="AL27" t="str">
            <v>Option Year 1INTLMHContr/Govt</v>
          </cell>
          <cell r="AM27">
            <v>0.03</v>
          </cell>
        </row>
        <row r="28">
          <cell r="AL28" t="str">
            <v>Option Year 1INTLG&amp;AContr/Govt</v>
          </cell>
          <cell r="AM28">
            <v>9.2899999999999996E-2</v>
          </cell>
        </row>
        <row r="29">
          <cell r="AL29" t="str">
            <v>Option Year 1INTLTBD1Contr/Govt</v>
          </cell>
          <cell r="AM29">
            <v>0</v>
          </cell>
        </row>
        <row r="30">
          <cell r="AL30" t="str">
            <v>Option Year 1INTLTBD2Contr/Govt</v>
          </cell>
          <cell r="AM30">
            <v>0</v>
          </cell>
        </row>
        <row r="31">
          <cell r="AL31" t="str">
            <v>Option Year 1INTLTBD3Contr/Govt</v>
          </cell>
          <cell r="AM31">
            <v>0</v>
          </cell>
        </row>
        <row r="36">
          <cell r="AL36" t="str">
            <v>Option Year 2INTLPRBContr/Govt</v>
          </cell>
          <cell r="AM36">
            <v>0.42159999999999997</v>
          </cell>
        </row>
        <row r="37">
          <cell r="AL37" t="str">
            <v>Option Year 2INTLOverheadContr</v>
          </cell>
          <cell r="AM37">
            <v>0.1401</v>
          </cell>
        </row>
        <row r="38">
          <cell r="AL38" t="str">
            <v>Option Year 2INTLOverheadGovt</v>
          </cell>
          <cell r="AM38">
            <v>0</v>
          </cell>
        </row>
        <row r="39">
          <cell r="AL39" t="str">
            <v>Option Year 2INTLMHContr/Govt</v>
          </cell>
          <cell r="AM39">
            <v>2.9100000000000001E-2</v>
          </cell>
        </row>
        <row r="40">
          <cell r="AL40" t="str">
            <v>Option Year 2INTLG&amp;AContr/Govt</v>
          </cell>
          <cell r="AM40">
            <v>9.0300000000000005E-2</v>
          </cell>
        </row>
        <row r="41">
          <cell r="AL41" t="str">
            <v>Option Year 2INTLTBD1Contr/Govt</v>
          </cell>
          <cell r="AM41">
            <v>0</v>
          </cell>
        </row>
        <row r="42">
          <cell r="AL42" t="str">
            <v>Option Year 2INTLTBD2Contr/Govt</v>
          </cell>
          <cell r="AM42">
            <v>0</v>
          </cell>
        </row>
        <row r="43">
          <cell r="AL43" t="str">
            <v>Option Year 2INTLTBD3Contr/Govt</v>
          </cell>
          <cell r="AM43">
            <v>0</v>
          </cell>
        </row>
        <row r="48">
          <cell r="AL48" t="str">
            <v>Option Year 3INTLPRBContr/Govt</v>
          </cell>
          <cell r="AM48">
            <v>0.42159999999999997</v>
          </cell>
        </row>
        <row r="49">
          <cell r="AL49" t="str">
            <v>Option Year 3INTLOverheadContr</v>
          </cell>
          <cell r="AM49">
            <v>0.1401</v>
          </cell>
        </row>
        <row r="50">
          <cell r="AL50" t="str">
            <v>Option Year 3INTLOverheadGovt</v>
          </cell>
          <cell r="AM50">
            <v>0</v>
          </cell>
        </row>
        <row r="51">
          <cell r="AL51" t="str">
            <v>Option Year 3INTLMHContr/Govt</v>
          </cell>
          <cell r="AM51">
            <v>2.8299999999999999E-2</v>
          </cell>
        </row>
        <row r="52">
          <cell r="AL52" t="str">
            <v>Option Year 3INTLG&amp;AContr/Govt</v>
          </cell>
          <cell r="AM52">
            <v>8.7900000000000006E-2</v>
          </cell>
        </row>
        <row r="53">
          <cell r="AL53" t="str">
            <v>Option Year 3INTLTBD1Contr/Govt</v>
          </cell>
          <cell r="AM53">
            <v>0</v>
          </cell>
        </row>
        <row r="54">
          <cell r="AL54" t="str">
            <v>Option Year 3INTLTBD2Contr/Govt</v>
          </cell>
          <cell r="AM54">
            <v>0</v>
          </cell>
        </row>
        <row r="55">
          <cell r="AL55" t="str">
            <v>Option Year 3INTLTBD3Contr/Govt</v>
          </cell>
          <cell r="AM55">
            <v>0</v>
          </cell>
        </row>
        <row r="60">
          <cell r="AL60" t="str">
            <v>Option Year 4INTLPRBContr/Govt</v>
          </cell>
          <cell r="AM60">
            <v>0.42159999999999997</v>
          </cell>
        </row>
        <row r="61">
          <cell r="AL61" t="str">
            <v>Option Year 4INTLOverheadContr</v>
          </cell>
          <cell r="AM61">
            <v>0.1401</v>
          </cell>
        </row>
        <row r="62">
          <cell r="AL62" t="str">
            <v>Option Year 4INTLOverheadGovt</v>
          </cell>
          <cell r="AM62">
            <v>0</v>
          </cell>
        </row>
        <row r="63">
          <cell r="AL63" t="str">
            <v>Option Year 4INTLMHContr/Govt</v>
          </cell>
          <cell r="AM63">
            <v>2.8000000000000001E-2</v>
          </cell>
        </row>
        <row r="64">
          <cell r="AL64" t="str">
            <v>Option Year 4INTLG&amp;AContr/Govt</v>
          </cell>
          <cell r="AM64">
            <v>8.7099999999999997E-2</v>
          </cell>
        </row>
        <row r="65">
          <cell r="AL65" t="str">
            <v>Option Year 4INTLTBD1Contr/Govt</v>
          </cell>
          <cell r="AM65">
            <v>0</v>
          </cell>
        </row>
        <row r="66">
          <cell r="AL66" t="str">
            <v>Option Year 4INTLTBD2Contr/Govt</v>
          </cell>
          <cell r="AM66">
            <v>0</v>
          </cell>
        </row>
        <row r="67">
          <cell r="AL67" t="str">
            <v>Option Year 4INTLTBD3Contr/Govt</v>
          </cell>
          <cell r="AM67">
            <v>0</v>
          </cell>
        </row>
        <row r="72">
          <cell r="AL72" t="str">
            <v>Option Year 5INTLPRBContr/Govt</v>
          </cell>
          <cell r="AM72">
            <v>0.42159999999999997</v>
          </cell>
        </row>
        <row r="73">
          <cell r="AL73" t="str">
            <v>Option Year 5INTLOverheadContr</v>
          </cell>
          <cell r="AM73">
            <v>0.1401</v>
          </cell>
        </row>
        <row r="74">
          <cell r="AL74" t="str">
            <v>Option Year 5INTLOverheadGovt</v>
          </cell>
          <cell r="AM74">
            <v>0</v>
          </cell>
        </row>
        <row r="75">
          <cell r="AL75" t="str">
            <v>Option Year 5INTLMHContr/Govt</v>
          </cell>
          <cell r="AM75">
            <v>2.8000000000000001E-2</v>
          </cell>
        </row>
        <row r="76">
          <cell r="AL76" t="str">
            <v>Option Year 5INTLG&amp;AContr/Govt</v>
          </cell>
          <cell r="AM76">
            <v>8.7099999999999997E-2</v>
          </cell>
        </row>
        <row r="77">
          <cell r="AL77" t="str">
            <v>Option Year 5INTLTBD1Contr/Govt</v>
          </cell>
          <cell r="AM77">
            <v>0</v>
          </cell>
        </row>
        <row r="78">
          <cell r="AL78" t="str">
            <v>Option Year 5INTLTBD2Contr/Govt</v>
          </cell>
          <cell r="AM78">
            <v>0</v>
          </cell>
        </row>
        <row r="79">
          <cell r="AL79" t="str">
            <v>Option Year 5INTLTBD3Contr/Govt</v>
          </cell>
          <cell r="AM79">
            <v>0</v>
          </cell>
        </row>
        <row r="84">
          <cell r="AL84" t="str">
            <v>Option Year 6INTLPRBContr/Govt</v>
          </cell>
          <cell r="AM84">
            <v>0.42159999999999997</v>
          </cell>
        </row>
        <row r="85">
          <cell r="AL85" t="str">
            <v>Option Year 6INTLOverheadContr</v>
          </cell>
          <cell r="AM85">
            <v>0.1401</v>
          </cell>
        </row>
        <row r="86">
          <cell r="AL86" t="str">
            <v>Option Year 6INTLOverheadGovt</v>
          </cell>
          <cell r="AM86">
            <v>0</v>
          </cell>
        </row>
        <row r="87">
          <cell r="AL87" t="str">
            <v>Option Year 6INTLMHContr/Govt</v>
          </cell>
          <cell r="AM87">
            <v>2.8000000000000001E-2</v>
          </cell>
        </row>
        <row r="88">
          <cell r="AL88" t="str">
            <v>Option Year 6INTLG&amp;AContr/Govt</v>
          </cell>
          <cell r="AM88">
            <v>8.7099999999999997E-2</v>
          </cell>
        </row>
        <row r="89">
          <cell r="AL89" t="str">
            <v>Option Year 6INTLTBD1Contr/Govt</v>
          </cell>
          <cell r="AM89">
            <v>0</v>
          </cell>
        </row>
        <row r="90">
          <cell r="AL90" t="str">
            <v>Option Year 6INTLTBD2Contr/Govt</v>
          </cell>
          <cell r="AM90">
            <v>0</v>
          </cell>
        </row>
        <row r="91">
          <cell r="AL91" t="str">
            <v>Option Year 6INTLTBD3Contr/Govt</v>
          </cell>
          <cell r="AM91">
            <v>0</v>
          </cell>
        </row>
        <row r="96">
          <cell r="AL96" t="str">
            <v>Option Year 7INTLPRBContr/Govt</v>
          </cell>
          <cell r="AM96">
            <v>0.42159999999999997</v>
          </cell>
        </row>
        <row r="97">
          <cell r="AL97" t="str">
            <v>Option Year 7INTLOverheadContr</v>
          </cell>
          <cell r="AM97">
            <v>0.1401</v>
          </cell>
        </row>
        <row r="98">
          <cell r="AL98" t="str">
            <v>Option Year 7INTLOverheadGovt</v>
          </cell>
          <cell r="AM98">
            <v>0</v>
          </cell>
        </row>
        <row r="99">
          <cell r="AL99" t="str">
            <v>Option Year 7INTLMHContr/Govt</v>
          </cell>
          <cell r="AM99">
            <v>2.8000000000000001E-2</v>
          </cell>
        </row>
        <row r="100">
          <cell r="AL100" t="str">
            <v>Option Year 7INTLG&amp;AContr/Govt</v>
          </cell>
          <cell r="AM100">
            <v>8.7099999999999997E-2</v>
          </cell>
        </row>
        <row r="101">
          <cell r="AL101" t="str">
            <v>Option Year 7INTLTBD1Contr/Govt</v>
          </cell>
          <cell r="AM101">
            <v>0</v>
          </cell>
        </row>
        <row r="102">
          <cell r="AL102" t="str">
            <v>Option Year 7INTLTBD2Contr/Govt</v>
          </cell>
          <cell r="AM102">
            <v>0</v>
          </cell>
        </row>
        <row r="103">
          <cell r="AL103" t="str">
            <v>Option Year 7INTLTBD3Contr/Govt</v>
          </cell>
          <cell r="AM103">
            <v>0</v>
          </cell>
        </row>
        <row r="108">
          <cell r="AL108" t="str">
            <v>Option Year 8INTLPRBContr/Govt</v>
          </cell>
          <cell r="AM108">
            <v>0.42159999999999997</v>
          </cell>
        </row>
        <row r="109">
          <cell r="AL109" t="str">
            <v>Option Year 8INTLOverheadContr</v>
          </cell>
          <cell r="AM109">
            <v>0.1401</v>
          </cell>
        </row>
        <row r="110">
          <cell r="AL110" t="str">
            <v>Option Year 8INTLOverheadGovt</v>
          </cell>
          <cell r="AM110">
            <v>0</v>
          </cell>
        </row>
        <row r="111">
          <cell r="AL111" t="str">
            <v>Option Year 8INTLMHContr/Govt</v>
          </cell>
          <cell r="AM111">
            <v>2.8000000000000001E-2</v>
          </cell>
        </row>
        <row r="112">
          <cell r="AL112" t="str">
            <v>Option Year 8INTLG&amp;AContr/Govt</v>
          </cell>
          <cell r="AM112">
            <v>8.7099999999999997E-2</v>
          </cell>
        </row>
        <row r="113">
          <cell r="AL113" t="str">
            <v>Option Year 8INTLTBD1Contr/Govt</v>
          </cell>
          <cell r="AM113">
            <v>0</v>
          </cell>
        </row>
        <row r="114">
          <cell r="AL114" t="str">
            <v>Option Year 8INTLTBD2Contr/Govt</v>
          </cell>
          <cell r="AM114">
            <v>0</v>
          </cell>
        </row>
        <row r="115">
          <cell r="AL115" t="str">
            <v>Option Year 8INTLTBD3Contr/Govt</v>
          </cell>
          <cell r="AM115">
            <v>0</v>
          </cell>
        </row>
        <row r="120">
          <cell r="AL120" t="str">
            <v>Option Year 9INTLPRBContr/Govt</v>
          </cell>
          <cell r="AM120">
            <v>0.42159999999999997</v>
          </cell>
        </row>
        <row r="121">
          <cell r="AL121" t="str">
            <v>Option Year 9INTLOverheadContr</v>
          </cell>
          <cell r="AM121">
            <v>0.1401</v>
          </cell>
        </row>
        <row r="122">
          <cell r="AL122" t="str">
            <v>Option Year 9INTLOverheadGovt</v>
          </cell>
          <cell r="AM122">
            <v>0</v>
          </cell>
        </row>
        <row r="123">
          <cell r="AL123" t="str">
            <v>Option Year 9INTLMHContr/Govt</v>
          </cell>
          <cell r="AM123">
            <v>2.8000000000000001E-2</v>
          </cell>
        </row>
        <row r="124">
          <cell r="AL124" t="str">
            <v>Option Year 9INTLG&amp;AContr/Govt</v>
          </cell>
          <cell r="AM124">
            <v>8.7099999999999997E-2</v>
          </cell>
        </row>
        <row r="125">
          <cell r="AL125" t="str">
            <v>Option Year 9INTLTBD1Contr/Govt</v>
          </cell>
          <cell r="AM125">
            <v>0</v>
          </cell>
        </row>
        <row r="126">
          <cell r="AL126" t="str">
            <v>Option Year 9INTLTBD2Contr/Govt</v>
          </cell>
          <cell r="AM126">
            <v>0</v>
          </cell>
        </row>
        <row r="127">
          <cell r="AL127" t="str">
            <v>Option Year 9INTLTBD3Contr/Govt</v>
          </cell>
          <cell r="AM127">
            <v>0</v>
          </cell>
        </row>
        <row r="132">
          <cell r="AL132" t="str">
            <v>Option Year 10INTLPRBContr/Govt</v>
          </cell>
          <cell r="AM132">
            <v>0.42159999999999997</v>
          </cell>
        </row>
        <row r="133">
          <cell r="AL133" t="str">
            <v>Option Year 10INTLOverheadContr</v>
          </cell>
          <cell r="AM133">
            <v>0.1401</v>
          </cell>
        </row>
        <row r="134">
          <cell r="AL134" t="str">
            <v>Option Year 10INTLOverheadGovt</v>
          </cell>
          <cell r="AM134">
            <v>0</v>
          </cell>
        </row>
        <row r="135">
          <cell r="AL135" t="str">
            <v>Option Year 10INTLMHContr/Govt</v>
          </cell>
          <cell r="AM135">
            <v>2.8000000000000001E-2</v>
          </cell>
        </row>
        <row r="136">
          <cell r="AL136" t="str">
            <v>Option Year 10INTLG&amp;AContr/Govt</v>
          </cell>
          <cell r="AM136">
            <v>8.7099999999999997E-2</v>
          </cell>
        </row>
        <row r="137">
          <cell r="AL137" t="str">
            <v>Option Year 10INTLTBD1Contr/Govt</v>
          </cell>
          <cell r="AM137">
            <v>0</v>
          </cell>
        </row>
        <row r="138">
          <cell r="AL138" t="str">
            <v>Option Year 10INTLTBD2Contr/Govt</v>
          </cell>
          <cell r="AM138">
            <v>0</v>
          </cell>
        </row>
        <row r="139">
          <cell r="AL139" t="str">
            <v>Option Year 10INTLTBD3Contr/Govt</v>
          </cell>
          <cell r="AM139">
            <v>0</v>
          </cell>
        </row>
        <row r="144">
          <cell r="AL144" t="str">
            <v>Option Year 11INTLPRBContr/Govt</v>
          </cell>
          <cell r="AM144">
            <v>0.42159999999999997</v>
          </cell>
        </row>
        <row r="145">
          <cell r="AL145" t="str">
            <v>Option Year 11INTLOverheadContr</v>
          </cell>
          <cell r="AM145">
            <v>0.1401</v>
          </cell>
        </row>
        <row r="146">
          <cell r="AL146" t="str">
            <v>Option Year 11INTLOverheadGovt</v>
          </cell>
          <cell r="AM146">
            <v>0</v>
          </cell>
        </row>
        <row r="147">
          <cell r="AL147" t="str">
            <v>Option Year 11INTLMHContr/Govt</v>
          </cell>
          <cell r="AM147">
            <v>2.8000000000000001E-2</v>
          </cell>
        </row>
        <row r="148">
          <cell r="AL148" t="str">
            <v>Option Year 11INTLG&amp;AContr/Govt</v>
          </cell>
          <cell r="AM148">
            <v>8.7099999999999997E-2</v>
          </cell>
        </row>
        <row r="149">
          <cell r="AL149" t="str">
            <v>Option Year 11INTLTBD1Contr/Govt</v>
          </cell>
          <cell r="AM149">
            <v>0</v>
          </cell>
        </row>
        <row r="150">
          <cell r="AL150" t="str">
            <v>Option Year 11INTLTBD2Contr/Govt</v>
          </cell>
          <cell r="AM150">
            <v>0</v>
          </cell>
        </row>
        <row r="151">
          <cell r="AL151" t="str">
            <v>Option Year 11INTLTBD3Contr/Govt</v>
          </cell>
          <cell r="AM151">
            <v>0</v>
          </cell>
        </row>
        <row r="156">
          <cell r="AL156" t="str">
            <v>Option Year 12INTLPRBContr/Govt</v>
          </cell>
          <cell r="AM156">
            <v>0.42159999999999997</v>
          </cell>
        </row>
        <row r="157">
          <cell r="AL157" t="str">
            <v>Option Year 12INTLOverheadContr</v>
          </cell>
          <cell r="AM157">
            <v>0.1401</v>
          </cell>
        </row>
        <row r="158">
          <cell r="AL158" t="str">
            <v>Option Year 12INTLOverheadGovt</v>
          </cell>
          <cell r="AM158">
            <v>0</v>
          </cell>
        </row>
        <row r="159">
          <cell r="AL159" t="str">
            <v>Option Year 12INTLMHContr/Govt</v>
          </cell>
          <cell r="AM159">
            <v>2.8000000000000001E-2</v>
          </cell>
        </row>
        <row r="160">
          <cell r="AL160" t="str">
            <v>Option Year 12INTLG&amp;AContr/Govt</v>
          </cell>
          <cell r="AM160">
            <v>8.7099999999999997E-2</v>
          </cell>
        </row>
        <row r="161">
          <cell r="AL161" t="str">
            <v>Option Year 12INTLTBD1Contr/Govt</v>
          </cell>
          <cell r="AM161">
            <v>0</v>
          </cell>
        </row>
        <row r="162">
          <cell r="AL162" t="str">
            <v>Option Year 12INTLTBD2Contr/Govt</v>
          </cell>
          <cell r="AM162">
            <v>0</v>
          </cell>
        </row>
        <row r="163">
          <cell r="AL163" t="str">
            <v>Option Year 12INTLTBD3Contr/Govt</v>
          </cell>
          <cell r="AM163">
            <v>0</v>
          </cell>
        </row>
        <row r="168">
          <cell r="AL168" t="str">
            <v>Option Year 13INTLPRBContr/Govt</v>
          </cell>
          <cell r="AM168">
            <v>0.42159999999999997</v>
          </cell>
        </row>
        <row r="169">
          <cell r="AL169" t="str">
            <v>Option Year 13INTLOverheadContr</v>
          </cell>
          <cell r="AM169">
            <v>0.1401</v>
          </cell>
        </row>
        <row r="170">
          <cell r="AL170" t="str">
            <v>Option Year 13INTLOverheadGovt</v>
          </cell>
          <cell r="AM170">
            <v>0</v>
          </cell>
        </row>
        <row r="171">
          <cell r="AL171" t="str">
            <v>Option Year 13INTLMHContr/Govt</v>
          </cell>
          <cell r="AM171">
            <v>2.8000000000000001E-2</v>
          </cell>
        </row>
        <row r="172">
          <cell r="AL172" t="str">
            <v>Option Year 13INTLG&amp;AContr/Govt</v>
          </cell>
          <cell r="AM172">
            <v>8.7099999999999997E-2</v>
          </cell>
        </row>
        <row r="173">
          <cell r="AL173" t="str">
            <v>Option Year 13INTLTBD1Contr/Govt</v>
          </cell>
          <cell r="AM173">
            <v>0</v>
          </cell>
        </row>
        <row r="174">
          <cell r="AL174" t="str">
            <v>Option Year 13INTLTBD2Contr/Govt</v>
          </cell>
          <cell r="AM174">
            <v>0</v>
          </cell>
        </row>
        <row r="175">
          <cell r="AL175" t="str">
            <v>Option Year 13INTLTBD3Contr/Govt</v>
          </cell>
          <cell r="AM175">
            <v>0</v>
          </cell>
        </row>
        <row r="180">
          <cell r="AL180" t="str">
            <v>Option Year 14INTLPRBContr/Govt</v>
          </cell>
          <cell r="AM180" t="e">
            <v>#DIV/0!</v>
          </cell>
        </row>
        <row r="181">
          <cell r="AL181" t="str">
            <v>Option Year 14INTLOverheadContr</v>
          </cell>
          <cell r="AM181" t="e">
            <v>#DIV/0!</v>
          </cell>
        </row>
        <row r="182">
          <cell r="AL182" t="str">
            <v>Option Year 14INTLOverheadGovt</v>
          </cell>
          <cell r="AM182" t="e">
            <v>#DIV/0!</v>
          </cell>
        </row>
        <row r="183">
          <cell r="AL183" t="str">
            <v>Option Year 14INTLMHContr/Govt</v>
          </cell>
          <cell r="AM183" t="e">
            <v>#DIV/0!</v>
          </cell>
        </row>
        <row r="184">
          <cell r="AL184" t="str">
            <v>Option Year 14INTLG&amp;AContr/Govt</v>
          </cell>
          <cell r="AM184" t="e">
            <v>#DIV/0!</v>
          </cell>
        </row>
        <row r="185">
          <cell r="AL185" t="str">
            <v>Option Year 14INTLTBD1Contr/Govt</v>
          </cell>
          <cell r="AM185" t="e">
            <v>#DIV/0!</v>
          </cell>
        </row>
        <row r="186">
          <cell r="AL186" t="str">
            <v>Option Year 14INTLTBD2Contr/Govt</v>
          </cell>
          <cell r="AM186" t="e">
            <v>#DIV/0!</v>
          </cell>
        </row>
        <row r="187">
          <cell r="AL187" t="str">
            <v>Option Year 14INTLTBD3Contr/Govt</v>
          </cell>
          <cell r="AM187" t="e">
            <v>#DIV/0!</v>
          </cell>
        </row>
        <row r="193">
          <cell r="AL193" t="str">
            <v>LOOKUP TABLE - DO NOT DELETE</v>
          </cell>
        </row>
        <row r="194">
          <cell r="AL194" t="str">
            <v>Base YearESDPRBContr/Govt</v>
          </cell>
          <cell r="AM194">
            <v>0.35099999999999998</v>
          </cell>
        </row>
        <row r="195">
          <cell r="AL195" t="str">
            <v>Base YearESDOverheadContr</v>
          </cell>
          <cell r="AM195">
            <v>0.17249999999999999</v>
          </cell>
        </row>
        <row r="196">
          <cell r="AL196" t="str">
            <v>Base YearESDOverheadGovt</v>
          </cell>
          <cell r="AM196">
            <v>3.1E-2</v>
          </cell>
        </row>
        <row r="197">
          <cell r="AL197" t="str">
            <v>Base YearESDMHContr/Govt</v>
          </cell>
          <cell r="AM197">
            <v>3.0499999999999999E-2</v>
          </cell>
        </row>
        <row r="198">
          <cell r="AL198" t="str">
            <v>Base YearESDG&amp;AContr/Govt</v>
          </cell>
          <cell r="AM198">
            <v>9.4E-2</v>
          </cell>
        </row>
        <row r="199">
          <cell r="AL199" t="str">
            <v>Base YearESDTBD1Contr/Govt</v>
          </cell>
          <cell r="AM199">
            <v>0</v>
          </cell>
        </row>
        <row r="200">
          <cell r="AL200" t="str">
            <v>Base YearESDTBD2Contr/Govt</v>
          </cell>
          <cell r="AM200">
            <v>0</v>
          </cell>
        </row>
        <row r="201">
          <cell r="AL201" t="str">
            <v>Base YearESDTBD3Contr/Govt</v>
          </cell>
          <cell r="AM201">
            <v>0</v>
          </cell>
        </row>
        <row r="206">
          <cell r="AL206" t="str">
            <v>Option Year 1ESDPRBContr/Govt</v>
          </cell>
          <cell r="AM206">
            <v>0.35099999999999998</v>
          </cell>
        </row>
        <row r="207">
          <cell r="AL207" t="str">
            <v>Option Year 1ESDOverheadContr</v>
          </cell>
          <cell r="AM207">
            <v>0.17249999999999999</v>
          </cell>
        </row>
        <row r="208">
          <cell r="AL208" t="str">
            <v>Option Year 1ESDOverheadGovt</v>
          </cell>
          <cell r="AM208">
            <v>3.1E-2</v>
          </cell>
        </row>
        <row r="209">
          <cell r="AL209" t="str">
            <v>Option Year 1ESDMHContr/Govt</v>
          </cell>
          <cell r="AM209">
            <v>2.9600000000000001E-2</v>
          </cell>
        </row>
        <row r="210">
          <cell r="AL210" t="str">
            <v>Option Year 1ESDG&amp;AContr/Govt</v>
          </cell>
          <cell r="AM210">
            <v>9.1399999999999995E-2</v>
          </cell>
        </row>
        <row r="211">
          <cell r="AL211" t="str">
            <v>Option Year 1ESDTBD1Contr/Govt</v>
          </cell>
          <cell r="AM211">
            <v>0</v>
          </cell>
        </row>
        <row r="212">
          <cell r="AL212" t="str">
            <v>Option Year 1ESDTBD2Contr/Govt</v>
          </cell>
          <cell r="AM212">
            <v>0</v>
          </cell>
        </row>
        <row r="213">
          <cell r="AL213" t="str">
            <v>Option Year 1ESDTBD3Contr/Govt</v>
          </cell>
          <cell r="AM213">
            <v>0</v>
          </cell>
        </row>
        <row r="218">
          <cell r="AL218" t="str">
            <v>Option Year 2ESDPRBContr/Govt</v>
          </cell>
          <cell r="AM218">
            <v>0.35099999999999998</v>
          </cell>
        </row>
        <row r="219">
          <cell r="AL219" t="str">
            <v>Option Year 2ESDOverheadContr</v>
          </cell>
          <cell r="AM219">
            <v>0.17249999999999999</v>
          </cell>
        </row>
        <row r="220">
          <cell r="AL220" t="str">
            <v>Option Year 2ESDOverheadGovt</v>
          </cell>
          <cell r="AM220">
            <v>3.1E-2</v>
          </cell>
        </row>
        <row r="221">
          <cell r="AL221" t="str">
            <v>Option Year 2ESDMHContr/Govt</v>
          </cell>
          <cell r="AM221">
            <v>2.87E-2</v>
          </cell>
        </row>
        <row r="222">
          <cell r="AL222" t="str">
            <v>Option Year 2ESDG&amp;AContr/Govt</v>
          </cell>
          <cell r="AM222">
            <v>8.8800000000000004E-2</v>
          </cell>
        </row>
        <row r="223">
          <cell r="AL223" t="str">
            <v>Option Year 2ESDTBD1Contr/Govt</v>
          </cell>
          <cell r="AM223">
            <v>0</v>
          </cell>
        </row>
        <row r="224">
          <cell r="AL224" t="str">
            <v>Option Year 2ESDTBD2Contr/Govt</v>
          </cell>
          <cell r="AM224">
            <v>0</v>
          </cell>
        </row>
        <row r="225">
          <cell r="AL225" t="str">
            <v>Option Year 2ESDTBD3Contr/Govt</v>
          </cell>
          <cell r="AM225">
            <v>0</v>
          </cell>
        </row>
        <row r="230">
          <cell r="AL230" t="str">
            <v>Option Year 3ESDPRBContr/Govt</v>
          </cell>
          <cell r="AM230">
            <v>0.35099999999999998</v>
          </cell>
        </row>
        <row r="231">
          <cell r="AL231" t="str">
            <v>Option Year 3ESDOverheadContr</v>
          </cell>
          <cell r="AM231">
            <v>0.17249999999999999</v>
          </cell>
        </row>
        <row r="232">
          <cell r="AL232" t="str">
            <v>Option Year 3ESDOverheadGovt</v>
          </cell>
          <cell r="AM232">
            <v>3.1E-2</v>
          </cell>
        </row>
        <row r="233">
          <cell r="AL233" t="str">
            <v>Option Year 3ESDMHContr/Govt</v>
          </cell>
          <cell r="AM233">
            <v>2.7900000000000001E-2</v>
          </cell>
        </row>
        <row r="234">
          <cell r="AL234" t="str">
            <v>Option Year 3ESDG&amp;AContr/Govt</v>
          </cell>
          <cell r="AM234">
            <v>8.6499999999999994E-2</v>
          </cell>
        </row>
        <row r="235">
          <cell r="AL235" t="str">
            <v>Option Year 3ESDTBD1Contr/Govt</v>
          </cell>
          <cell r="AM235">
            <v>0</v>
          </cell>
        </row>
        <row r="236">
          <cell r="AL236" t="str">
            <v>Option Year 3ESDTBD2Contr/Govt</v>
          </cell>
          <cell r="AM236">
            <v>0</v>
          </cell>
        </row>
        <row r="237">
          <cell r="AL237" t="str">
            <v>Option Year 3ESDTBD3Contr/Govt</v>
          </cell>
          <cell r="AM237">
            <v>0</v>
          </cell>
        </row>
        <row r="242">
          <cell r="AL242" t="str">
            <v>Option Year 4ESDPRBContr/Govt</v>
          </cell>
          <cell r="AM242">
            <v>0.35099999999999998</v>
          </cell>
        </row>
        <row r="243">
          <cell r="AL243" t="str">
            <v>Option Year 4ESDOverheadContr</v>
          </cell>
          <cell r="AM243">
            <v>0.17249999999999999</v>
          </cell>
        </row>
        <row r="244">
          <cell r="AL244" t="str">
            <v>Option Year 4ESDOverheadGovt</v>
          </cell>
          <cell r="AM244">
            <v>3.1E-2</v>
          </cell>
        </row>
        <row r="245">
          <cell r="AL245" t="str">
            <v>Option Year 4ESDMHContr/Govt</v>
          </cell>
          <cell r="AM245">
            <v>2.76E-2</v>
          </cell>
        </row>
        <row r="246">
          <cell r="AL246" t="str">
            <v>Option Year 4ESDG&amp;AContr/Govt</v>
          </cell>
          <cell r="AM246">
            <v>8.5699999999999998E-2</v>
          </cell>
        </row>
        <row r="247">
          <cell r="AL247" t="str">
            <v>Option Year 4ESDTBD1Contr/Govt</v>
          </cell>
          <cell r="AM247">
            <v>0</v>
          </cell>
        </row>
        <row r="248">
          <cell r="AL248" t="str">
            <v>Option Year 4ESDTBD2Contr/Govt</v>
          </cell>
          <cell r="AM248">
            <v>0</v>
          </cell>
        </row>
        <row r="249">
          <cell r="AL249" t="str">
            <v>Option Year 4ESDTBD3Contr/Govt</v>
          </cell>
          <cell r="AM249">
            <v>0</v>
          </cell>
        </row>
        <row r="254">
          <cell r="AL254" t="str">
            <v>Option Year 5ESDPRBContr/Govt</v>
          </cell>
          <cell r="AM254">
            <v>0.35099999999999998</v>
          </cell>
        </row>
        <row r="255">
          <cell r="AL255" t="str">
            <v>Option Year 5ESDOverheadContr</v>
          </cell>
          <cell r="AM255">
            <v>0.17249999999999999</v>
          </cell>
        </row>
        <row r="256">
          <cell r="AL256" t="str">
            <v>Option Year 5ESDOverheadGovt</v>
          </cell>
          <cell r="AM256">
            <v>3.1E-2</v>
          </cell>
        </row>
        <row r="257">
          <cell r="AL257" t="str">
            <v>Option Year 5ESDMHContr/Govt</v>
          </cell>
          <cell r="AM257">
            <v>2.76E-2</v>
          </cell>
        </row>
        <row r="258">
          <cell r="AL258" t="str">
            <v>Option Year 5ESDG&amp;AContr/Govt</v>
          </cell>
          <cell r="AM258">
            <v>8.5699999999999998E-2</v>
          </cell>
        </row>
        <row r="259">
          <cell r="AL259" t="str">
            <v>Option Year 5ESDTBD1Contr/Govt</v>
          </cell>
          <cell r="AM259">
            <v>0</v>
          </cell>
        </row>
        <row r="260">
          <cell r="AL260" t="str">
            <v>Option Year 5ESDTBD2Contr/Govt</v>
          </cell>
          <cell r="AM260">
            <v>0</v>
          </cell>
        </row>
        <row r="261">
          <cell r="AL261" t="str">
            <v>Option Year 5ESDTBD3Contr/Govt</v>
          </cell>
          <cell r="AM261">
            <v>0</v>
          </cell>
        </row>
        <row r="266">
          <cell r="AL266" t="str">
            <v>Option Year 6ESDPRBContr/Govt</v>
          </cell>
          <cell r="AM266">
            <v>0.35099999999999998</v>
          </cell>
        </row>
        <row r="267">
          <cell r="AL267" t="str">
            <v>Option Year 6ESDOverheadContr</v>
          </cell>
          <cell r="AM267">
            <v>0.17249999999999999</v>
          </cell>
        </row>
        <row r="268">
          <cell r="AL268" t="str">
            <v>Option Year 6ESDOverheadGovt</v>
          </cell>
          <cell r="AM268">
            <v>3.1E-2</v>
          </cell>
        </row>
        <row r="269">
          <cell r="AL269" t="str">
            <v>Option Year 6ESDMHContr/Govt</v>
          </cell>
          <cell r="AM269">
            <v>2.76E-2</v>
          </cell>
        </row>
        <row r="270">
          <cell r="AL270" t="str">
            <v>Option Year 6ESDG&amp;AContr/Govt</v>
          </cell>
          <cell r="AM270">
            <v>8.5699999999999998E-2</v>
          </cell>
        </row>
        <row r="271">
          <cell r="AL271" t="str">
            <v>Option Year 6ESDTBD1Contr/Govt</v>
          </cell>
          <cell r="AM271">
            <v>0</v>
          </cell>
        </row>
        <row r="272">
          <cell r="AL272" t="str">
            <v>Option Year 6ESDTBD2Contr/Govt</v>
          </cell>
          <cell r="AM272">
            <v>0</v>
          </cell>
        </row>
        <row r="273">
          <cell r="AL273" t="str">
            <v>Option Year 6ESDTBD3Contr/Govt</v>
          </cell>
          <cell r="AM273">
            <v>0</v>
          </cell>
        </row>
        <row r="278">
          <cell r="AL278" t="str">
            <v>Option Year 7ESDPRBContr/Govt</v>
          </cell>
          <cell r="AM278">
            <v>0.11700000000000001</v>
          </cell>
        </row>
        <row r="279">
          <cell r="AL279" t="str">
            <v>Option Year 7ESDOverheadContr</v>
          </cell>
          <cell r="AM279">
            <v>5.7500000000000002E-2</v>
          </cell>
        </row>
        <row r="280">
          <cell r="AL280" t="str">
            <v>Option Year 7ESDOverheadGovt</v>
          </cell>
          <cell r="AM280">
            <v>1.03E-2</v>
          </cell>
        </row>
        <row r="281">
          <cell r="AL281" t="str">
            <v>Option Year 7ESDMHContr/Govt</v>
          </cell>
          <cell r="AM281">
            <v>9.1999999999999998E-3</v>
          </cell>
        </row>
        <row r="282">
          <cell r="AL282" t="str">
            <v>Option Year 7ESDG&amp;AContr/Govt</v>
          </cell>
          <cell r="AM282">
            <v>2.86E-2</v>
          </cell>
        </row>
        <row r="283">
          <cell r="AL283" t="str">
            <v>Option Year 7ESDTBD1Contr/Govt</v>
          </cell>
          <cell r="AM283">
            <v>0</v>
          </cell>
        </row>
        <row r="284">
          <cell r="AL284" t="str">
            <v>Option Year 7ESDTBD2Contr/Govt</v>
          </cell>
          <cell r="AM284">
            <v>0</v>
          </cell>
        </row>
        <row r="285">
          <cell r="AL285" t="str">
            <v>Option Year 7ESDTBD3Contr/Govt</v>
          </cell>
          <cell r="AM285">
            <v>0</v>
          </cell>
        </row>
        <row r="290">
          <cell r="AL290" t="str">
            <v>Option Year 8ESDPRBContr/Govt</v>
          </cell>
          <cell r="AM290">
            <v>0</v>
          </cell>
        </row>
        <row r="291">
          <cell r="AL291" t="str">
            <v>Option Year 8ESDOverheadContr</v>
          </cell>
          <cell r="AM291">
            <v>0</v>
          </cell>
        </row>
        <row r="292">
          <cell r="AL292" t="str">
            <v>Option Year 8ESDOverheadGovt</v>
          </cell>
          <cell r="AM292">
            <v>0</v>
          </cell>
        </row>
        <row r="293">
          <cell r="AL293" t="str">
            <v>Option Year 8ESDMHContr/Govt</v>
          </cell>
          <cell r="AM293">
            <v>0</v>
          </cell>
        </row>
        <row r="294">
          <cell r="AL294" t="str">
            <v>Option Year 8ESDG&amp;AContr/Govt</v>
          </cell>
          <cell r="AM294">
            <v>0</v>
          </cell>
        </row>
        <row r="295">
          <cell r="AL295" t="str">
            <v>Option Year 8ESDTBD1Contr/Govt</v>
          </cell>
          <cell r="AM295">
            <v>0</v>
          </cell>
        </row>
        <row r="296">
          <cell r="AL296" t="str">
            <v>Option Year 8ESDTBD2Contr/Govt</v>
          </cell>
          <cell r="AM296">
            <v>0</v>
          </cell>
        </row>
        <row r="297">
          <cell r="AL297" t="str">
            <v>Option Year 8ESDTBD3Contr/Govt</v>
          </cell>
          <cell r="AM297">
            <v>0</v>
          </cell>
        </row>
        <row r="302">
          <cell r="AL302" t="str">
            <v>Option Year 9ESDPRBContr/Govt</v>
          </cell>
          <cell r="AM302">
            <v>0</v>
          </cell>
        </row>
        <row r="303">
          <cell r="AL303" t="str">
            <v>Option Year 9ESDOverheadContr</v>
          </cell>
          <cell r="AM303">
            <v>0</v>
          </cell>
        </row>
        <row r="304">
          <cell r="AL304" t="str">
            <v>Option Year 9ESDOverheadGovt</v>
          </cell>
          <cell r="AM304">
            <v>0</v>
          </cell>
        </row>
        <row r="305">
          <cell r="AL305" t="str">
            <v>Option Year 9ESDMHContr/Govt</v>
          </cell>
          <cell r="AM305">
            <v>0</v>
          </cell>
        </row>
        <row r="306">
          <cell r="AL306" t="str">
            <v>Option Year 9ESDG&amp;AContr/Govt</v>
          </cell>
          <cell r="AM306">
            <v>0</v>
          </cell>
        </row>
        <row r="307">
          <cell r="AL307" t="str">
            <v>Option Year 9ESDTBD1Contr/Govt</v>
          </cell>
          <cell r="AM307">
            <v>0</v>
          </cell>
        </row>
        <row r="308">
          <cell r="AL308" t="str">
            <v>Option Year 9ESDTBD2Contr/Govt</v>
          </cell>
          <cell r="AM308">
            <v>0</v>
          </cell>
        </row>
        <row r="309">
          <cell r="AL309" t="str">
            <v>Option Year 9ESDTBD3Contr/Govt</v>
          </cell>
          <cell r="AM309">
            <v>0</v>
          </cell>
        </row>
        <row r="314">
          <cell r="AL314" t="str">
            <v>Option Year 10ESDPRBContr/Govt</v>
          </cell>
          <cell r="AM314">
            <v>0</v>
          </cell>
        </row>
        <row r="315">
          <cell r="AL315" t="str">
            <v>Option Year 10ESDOverheadContr</v>
          </cell>
          <cell r="AM315">
            <v>0</v>
          </cell>
        </row>
        <row r="316">
          <cell r="AL316" t="str">
            <v>Option Year 10ESDOverheadGovt</v>
          </cell>
          <cell r="AM316">
            <v>0</v>
          </cell>
        </row>
        <row r="317">
          <cell r="AL317" t="str">
            <v>Option Year 10ESDMHContr/Govt</v>
          </cell>
          <cell r="AM317">
            <v>0</v>
          </cell>
        </row>
        <row r="318">
          <cell r="AL318" t="str">
            <v>Option Year 10ESDG&amp;AContr/Govt</v>
          </cell>
          <cell r="AM318">
            <v>0</v>
          </cell>
        </row>
        <row r="319">
          <cell r="AL319" t="str">
            <v>Option Year 10ESDTBD1Contr/Govt</v>
          </cell>
          <cell r="AM319">
            <v>0</v>
          </cell>
        </row>
        <row r="320">
          <cell r="AL320" t="str">
            <v>Option Year 10ESDTBD2Contr/Govt</v>
          </cell>
          <cell r="AM320">
            <v>0</v>
          </cell>
        </row>
        <row r="321">
          <cell r="AL321" t="str">
            <v>Option Year 10ESDTBD3Contr/Govt</v>
          </cell>
          <cell r="AM321">
            <v>0</v>
          </cell>
        </row>
        <row r="326">
          <cell r="AL326" t="str">
            <v>Option Year 11ESDPRBContr/Govt</v>
          </cell>
          <cell r="AM326">
            <v>0</v>
          </cell>
        </row>
        <row r="327">
          <cell r="AL327" t="str">
            <v>Option Year 11ESDOverheadContr</v>
          </cell>
          <cell r="AM327">
            <v>0</v>
          </cell>
        </row>
        <row r="328">
          <cell r="AL328" t="str">
            <v>Option Year 11ESDOverheadGovt</v>
          </cell>
          <cell r="AM328">
            <v>0</v>
          </cell>
        </row>
        <row r="329">
          <cell r="AL329" t="str">
            <v>Option Year 11ESDMHContr/Govt</v>
          </cell>
          <cell r="AM329">
            <v>0</v>
          </cell>
        </row>
        <row r="330">
          <cell r="AL330" t="str">
            <v>Option Year 11ESDG&amp;AContr/Govt</v>
          </cell>
          <cell r="AM330">
            <v>0</v>
          </cell>
        </row>
        <row r="331">
          <cell r="AL331" t="str">
            <v>Option Year 11ESDTBD1Contr/Govt</v>
          </cell>
          <cell r="AM331">
            <v>0</v>
          </cell>
        </row>
        <row r="332">
          <cell r="AL332" t="str">
            <v>Option Year 11ESDTBD2Contr/Govt</v>
          </cell>
          <cell r="AM332">
            <v>0</v>
          </cell>
        </row>
        <row r="333">
          <cell r="AL333" t="str">
            <v>Option Year 11ESDTBD3Contr/Govt</v>
          </cell>
          <cell r="AM333">
            <v>0</v>
          </cell>
        </row>
        <row r="338">
          <cell r="AL338" t="str">
            <v>Option Year 12ESDPRBContr/Govt</v>
          </cell>
          <cell r="AM338">
            <v>0</v>
          </cell>
        </row>
        <row r="339">
          <cell r="AL339" t="str">
            <v>Option Year 12ESDOverheadContr</v>
          </cell>
          <cell r="AM339">
            <v>0</v>
          </cell>
        </row>
        <row r="340">
          <cell r="AL340" t="str">
            <v>Option Year 12ESDOverheadGovt</v>
          </cell>
          <cell r="AM340">
            <v>0</v>
          </cell>
        </row>
        <row r="341">
          <cell r="AL341" t="str">
            <v>Option Year 12ESDMHContr/Govt</v>
          </cell>
          <cell r="AM341">
            <v>0</v>
          </cell>
        </row>
        <row r="342">
          <cell r="AL342" t="str">
            <v>Option Year 12ESDG&amp;AContr/Govt</v>
          </cell>
          <cell r="AM342">
            <v>0</v>
          </cell>
        </row>
        <row r="343">
          <cell r="AL343" t="str">
            <v>Option Year 12ESDTBD1Contr/Govt</v>
          </cell>
          <cell r="AM343">
            <v>0</v>
          </cell>
        </row>
        <row r="344">
          <cell r="AL344" t="str">
            <v>Option Year 12ESDTBD2Contr/Govt</v>
          </cell>
          <cell r="AM344">
            <v>0</v>
          </cell>
        </row>
        <row r="345">
          <cell r="AL345" t="str">
            <v>Option Year 12ESDTBD3Contr/Govt</v>
          </cell>
          <cell r="AM345">
            <v>0</v>
          </cell>
        </row>
        <row r="350">
          <cell r="AL350" t="str">
            <v>Option Year 13ESDPRBContr/Govt</v>
          </cell>
          <cell r="AM350">
            <v>0</v>
          </cell>
        </row>
        <row r="351">
          <cell r="AL351" t="str">
            <v>Option Year 13ESDOverheadContr</v>
          </cell>
          <cell r="AM351">
            <v>0</v>
          </cell>
        </row>
        <row r="352">
          <cell r="AL352" t="str">
            <v>Option Year 13ESDOverheadGovt</v>
          </cell>
          <cell r="AM352">
            <v>0</v>
          </cell>
        </row>
        <row r="353">
          <cell r="AL353" t="str">
            <v>Option Year 13ESDMHContr/Govt</v>
          </cell>
          <cell r="AM353">
            <v>0</v>
          </cell>
        </row>
        <row r="354">
          <cell r="AL354" t="str">
            <v>Option Year 13ESDG&amp;AContr/Govt</v>
          </cell>
          <cell r="AM354">
            <v>0</v>
          </cell>
        </row>
        <row r="355">
          <cell r="AL355" t="str">
            <v>Option Year 13ESDTBD1Contr/Govt</v>
          </cell>
          <cell r="AM355">
            <v>0</v>
          </cell>
        </row>
        <row r="356">
          <cell r="AL356" t="str">
            <v>Option Year 13ESDTBD2Contr/Govt</v>
          </cell>
          <cell r="AM356">
            <v>0</v>
          </cell>
        </row>
        <row r="357">
          <cell r="AL357" t="str">
            <v>Option Year 13ESDTBD3Contr/Govt</v>
          </cell>
          <cell r="AM357">
            <v>0</v>
          </cell>
        </row>
        <row r="362">
          <cell r="AL362" t="str">
            <v>Option Year 14ESDPRBContr/Govt</v>
          </cell>
          <cell r="AM362" t="e">
            <v>#DIV/0!</v>
          </cell>
        </row>
        <row r="363">
          <cell r="AL363" t="str">
            <v>Option Year 14ESDOverheadContr</v>
          </cell>
          <cell r="AM363" t="e">
            <v>#DIV/0!</v>
          </cell>
        </row>
        <row r="364">
          <cell r="AL364" t="str">
            <v>Option Year 14ESDOverheadGovt</v>
          </cell>
          <cell r="AM364" t="e">
            <v>#DIV/0!</v>
          </cell>
        </row>
        <row r="365">
          <cell r="AL365" t="str">
            <v>Option Year 14ESDMHContr/Govt</v>
          </cell>
          <cell r="AM365" t="e">
            <v>#DIV/0!</v>
          </cell>
        </row>
        <row r="366">
          <cell r="AL366" t="str">
            <v>Option Year 14ESDG&amp;AContr/Govt</v>
          </cell>
          <cell r="AM366" t="e">
            <v>#DIV/0!</v>
          </cell>
        </row>
        <row r="367">
          <cell r="AL367" t="str">
            <v>Option Year 14ESDTBD1Contr/Govt</v>
          </cell>
          <cell r="AM367" t="e">
            <v>#DIV/0!</v>
          </cell>
        </row>
        <row r="368">
          <cell r="AL368" t="str">
            <v>Option Year 14ESDTBD2Contr/Govt</v>
          </cell>
          <cell r="AM368" t="e">
            <v>#DIV/0!</v>
          </cell>
        </row>
        <row r="369">
          <cell r="AL369" t="str">
            <v>Option Year 14ESDTBD3Contr/Govt</v>
          </cell>
          <cell r="AM369" t="e">
            <v>#DIV/0!</v>
          </cell>
        </row>
        <row r="375">
          <cell r="AL375" t="str">
            <v>LOOKUP TABLE - DO NOT DELETE</v>
          </cell>
        </row>
        <row r="376">
          <cell r="AL376" t="str">
            <v>Base YearESDPRBContr/Govt</v>
          </cell>
          <cell r="AM376">
            <v>0.35099999999999998</v>
          </cell>
        </row>
        <row r="377">
          <cell r="AL377" t="str">
            <v>Base YearESDOverheadContr</v>
          </cell>
          <cell r="AM377">
            <v>0.17249999999999999</v>
          </cell>
        </row>
        <row r="378">
          <cell r="AL378" t="str">
            <v>Base YearESDOverheadGovt</v>
          </cell>
          <cell r="AM378">
            <v>3.1E-2</v>
          </cell>
        </row>
        <row r="379">
          <cell r="AL379" t="str">
            <v>Base YearESDMHContr/Govt</v>
          </cell>
          <cell r="AM379">
            <v>3.0499999999999999E-2</v>
          </cell>
        </row>
        <row r="380">
          <cell r="AL380" t="str">
            <v>Base YearESDG&amp;AContr/Govt</v>
          </cell>
          <cell r="AM380">
            <v>9.4E-2</v>
          </cell>
        </row>
        <row r="381">
          <cell r="AL381" t="str">
            <v>Base YearESDTBD1Contr/Govt</v>
          </cell>
          <cell r="AM381">
            <v>0</v>
          </cell>
        </row>
        <row r="382">
          <cell r="AL382" t="str">
            <v>Base YearESDTBD2Contr/Govt</v>
          </cell>
          <cell r="AM382">
            <v>0</v>
          </cell>
        </row>
        <row r="383">
          <cell r="AL383" t="str">
            <v>Base YearESDTBD3Contr/Govt</v>
          </cell>
          <cell r="AM383">
            <v>0</v>
          </cell>
        </row>
        <row r="388">
          <cell r="AL388" t="str">
            <v>Option Year 1ESDPRBContr/Govt</v>
          </cell>
          <cell r="AM388">
            <v>0.35099999999999998</v>
          </cell>
        </row>
        <row r="389">
          <cell r="AL389" t="str">
            <v>Option Year 1ESDOverheadContr</v>
          </cell>
          <cell r="AM389">
            <v>0.17249999999999999</v>
          </cell>
        </row>
        <row r="390">
          <cell r="AL390" t="str">
            <v>Option Year 1ESDOverheadGovt</v>
          </cell>
          <cell r="AM390">
            <v>3.1E-2</v>
          </cell>
        </row>
        <row r="391">
          <cell r="AL391" t="str">
            <v>Option Year 1ESDMHContr/Govt</v>
          </cell>
          <cell r="AM391">
            <v>2.9600000000000001E-2</v>
          </cell>
        </row>
        <row r="392">
          <cell r="AL392" t="str">
            <v>Option Year 1ESDG&amp;AContr/Govt</v>
          </cell>
          <cell r="AM392">
            <v>9.1399999999999995E-2</v>
          </cell>
        </row>
        <row r="393">
          <cell r="AL393" t="str">
            <v>Option Year 1ESDTBD1Contr/Govt</v>
          </cell>
          <cell r="AM393">
            <v>0</v>
          </cell>
        </row>
        <row r="394">
          <cell r="AL394" t="str">
            <v>Option Year 1ESDTBD2Contr/Govt</v>
          </cell>
          <cell r="AM394">
            <v>0</v>
          </cell>
        </row>
        <row r="395">
          <cell r="AL395" t="str">
            <v>Option Year 1ESDTBD3Contr/Govt</v>
          </cell>
          <cell r="AM395">
            <v>0</v>
          </cell>
        </row>
        <row r="400">
          <cell r="AL400" t="str">
            <v>Option Year 2ESDPRBContr/Govt</v>
          </cell>
          <cell r="AM400">
            <v>0.35099999999999998</v>
          </cell>
        </row>
        <row r="401">
          <cell r="AL401" t="str">
            <v>Option Year 2ESDOverheadContr</v>
          </cell>
          <cell r="AM401">
            <v>0.17249999999999999</v>
          </cell>
        </row>
        <row r="402">
          <cell r="AL402" t="str">
            <v>Option Year 2ESDOverheadGovt</v>
          </cell>
          <cell r="AM402">
            <v>3.1E-2</v>
          </cell>
        </row>
        <row r="403">
          <cell r="AL403" t="str">
            <v>Option Year 2ESDMHContr/Govt</v>
          </cell>
          <cell r="AM403">
            <v>2.87E-2</v>
          </cell>
        </row>
        <row r="404">
          <cell r="AL404" t="str">
            <v>Option Year 2ESDG&amp;AContr/Govt</v>
          </cell>
          <cell r="AM404">
            <v>8.8800000000000004E-2</v>
          </cell>
        </row>
        <row r="405">
          <cell r="AL405" t="str">
            <v>Option Year 2ESDTBD1Contr/Govt</v>
          </cell>
          <cell r="AM405">
            <v>0</v>
          </cell>
        </row>
        <row r="406">
          <cell r="AL406" t="str">
            <v>Option Year 2ESDTBD2Contr/Govt</v>
          </cell>
          <cell r="AM406">
            <v>0</v>
          </cell>
        </row>
        <row r="407">
          <cell r="AL407" t="str">
            <v>Option Year 2ESDTBD3Contr/Govt</v>
          </cell>
          <cell r="AM407">
            <v>0</v>
          </cell>
        </row>
        <row r="412">
          <cell r="AL412" t="str">
            <v>Option Year 3ESDPRBContr/Govt</v>
          </cell>
          <cell r="AM412">
            <v>0.35099999999999998</v>
          </cell>
        </row>
        <row r="413">
          <cell r="AL413" t="str">
            <v>Option Year 3ESDOverheadContr</v>
          </cell>
          <cell r="AM413">
            <v>0.17249999999999999</v>
          </cell>
        </row>
        <row r="414">
          <cell r="AL414" t="str">
            <v>Option Year 3ESDOverheadGovt</v>
          </cell>
          <cell r="AM414">
            <v>3.1E-2</v>
          </cell>
        </row>
        <row r="415">
          <cell r="AL415" t="str">
            <v>Option Year 3ESDMHContr/Govt</v>
          </cell>
          <cell r="AM415">
            <v>2.7900000000000001E-2</v>
          </cell>
        </row>
        <row r="416">
          <cell r="AL416" t="str">
            <v>Option Year 3ESDG&amp;AContr/Govt</v>
          </cell>
          <cell r="AM416">
            <v>8.6499999999999994E-2</v>
          </cell>
        </row>
        <row r="417">
          <cell r="AL417" t="str">
            <v>Option Year 3ESDTBD1Contr/Govt</v>
          </cell>
          <cell r="AM417">
            <v>0</v>
          </cell>
        </row>
        <row r="418">
          <cell r="AL418" t="str">
            <v>Option Year 3ESDTBD2Contr/Govt</v>
          </cell>
          <cell r="AM418">
            <v>0</v>
          </cell>
        </row>
        <row r="419">
          <cell r="AL419" t="str">
            <v>Option Year 3ESDTBD3Contr/Govt</v>
          </cell>
          <cell r="AM419">
            <v>0</v>
          </cell>
        </row>
        <row r="424">
          <cell r="AL424" t="str">
            <v>Option Year 4ESDPRBContr/Govt</v>
          </cell>
          <cell r="AM424">
            <v>0.35099999999999998</v>
          </cell>
        </row>
        <row r="425">
          <cell r="AL425" t="str">
            <v>Option Year 4ESDOverheadContr</v>
          </cell>
          <cell r="AM425">
            <v>0.17249999999999999</v>
          </cell>
        </row>
        <row r="426">
          <cell r="AL426" t="str">
            <v>Option Year 4ESDOverheadGovt</v>
          </cell>
          <cell r="AM426">
            <v>3.1E-2</v>
          </cell>
        </row>
        <row r="427">
          <cell r="AL427" t="str">
            <v>Option Year 4ESDMHContr/Govt</v>
          </cell>
          <cell r="AM427">
            <v>2.76E-2</v>
          </cell>
        </row>
        <row r="428">
          <cell r="AL428" t="str">
            <v>Option Year 4ESDG&amp;AContr/Govt</v>
          </cell>
          <cell r="AM428">
            <v>8.5699999999999998E-2</v>
          </cell>
        </row>
        <row r="429">
          <cell r="AL429" t="str">
            <v>Option Year 4ESDTBD1Contr/Govt</v>
          </cell>
          <cell r="AM429">
            <v>0</v>
          </cell>
        </row>
        <row r="430">
          <cell r="AL430" t="str">
            <v>Option Year 4ESDTBD2Contr/Govt</v>
          </cell>
          <cell r="AM430">
            <v>0</v>
          </cell>
        </row>
        <row r="431">
          <cell r="AL431" t="str">
            <v>Option Year 4ESDTBD3Contr/Govt</v>
          </cell>
          <cell r="AM431">
            <v>0</v>
          </cell>
        </row>
        <row r="436">
          <cell r="AL436" t="str">
            <v>Option Year 5ESDPRBContr/Govt</v>
          </cell>
          <cell r="AM436">
            <v>0.35099999999999998</v>
          </cell>
        </row>
        <row r="437">
          <cell r="AL437" t="str">
            <v>Option Year 5ESDOverheadContr</v>
          </cell>
          <cell r="AM437">
            <v>0.17249999999999999</v>
          </cell>
        </row>
        <row r="438">
          <cell r="AL438" t="str">
            <v>Option Year 5ESDOverheadGovt</v>
          </cell>
          <cell r="AM438">
            <v>3.1E-2</v>
          </cell>
        </row>
        <row r="439">
          <cell r="AL439" t="str">
            <v>Option Year 5ESDMHContr/Govt</v>
          </cell>
          <cell r="AM439">
            <v>2.76E-2</v>
          </cell>
        </row>
        <row r="440">
          <cell r="AL440" t="str">
            <v>Option Year 5ESDG&amp;AContr/Govt</v>
          </cell>
          <cell r="AM440">
            <v>8.5699999999999998E-2</v>
          </cell>
        </row>
        <row r="441">
          <cell r="AL441" t="str">
            <v>Option Year 5ESDTBD1Contr/Govt</v>
          </cell>
          <cell r="AM441">
            <v>0</v>
          </cell>
        </row>
        <row r="442">
          <cell r="AL442" t="str">
            <v>Option Year 5ESDTBD2Contr/Govt</v>
          </cell>
          <cell r="AM442">
            <v>0</v>
          </cell>
        </row>
        <row r="443">
          <cell r="AL443" t="str">
            <v>Option Year 5ESDTBD3Contr/Govt</v>
          </cell>
          <cell r="AM443">
            <v>0</v>
          </cell>
        </row>
        <row r="448">
          <cell r="AL448" t="str">
            <v>Option Year 6ESDPRBContr/Govt</v>
          </cell>
          <cell r="AM448">
            <v>0.35099999999999998</v>
          </cell>
        </row>
        <row r="449">
          <cell r="AL449" t="str">
            <v>Option Year 6ESDOverheadContr</v>
          </cell>
          <cell r="AM449">
            <v>0.17249999999999999</v>
          </cell>
        </row>
        <row r="450">
          <cell r="AL450" t="str">
            <v>Option Year 6ESDOverheadGovt</v>
          </cell>
          <cell r="AM450">
            <v>3.1E-2</v>
          </cell>
        </row>
        <row r="451">
          <cell r="AL451" t="str">
            <v>Option Year 6ESDMHContr/Govt</v>
          </cell>
          <cell r="AM451">
            <v>2.76E-2</v>
          </cell>
        </row>
        <row r="452">
          <cell r="AL452" t="str">
            <v>Option Year 6ESDG&amp;AContr/Govt</v>
          </cell>
          <cell r="AM452">
            <v>8.5699999999999998E-2</v>
          </cell>
        </row>
        <row r="453">
          <cell r="AL453" t="str">
            <v>Option Year 6ESDTBD1Contr/Govt</v>
          </cell>
          <cell r="AM453">
            <v>0</v>
          </cell>
        </row>
        <row r="454">
          <cell r="AL454" t="str">
            <v>Option Year 6ESDTBD2Contr/Govt</v>
          </cell>
          <cell r="AM454">
            <v>0</v>
          </cell>
        </row>
        <row r="455">
          <cell r="AL455" t="str">
            <v>Option Year 6ESDTBD3Contr/Govt</v>
          </cell>
          <cell r="AM455">
            <v>0</v>
          </cell>
        </row>
        <row r="460">
          <cell r="AL460" t="str">
            <v>Option Year 7ESDPRBContr/Govt</v>
          </cell>
          <cell r="AM460">
            <v>0.11700000000000001</v>
          </cell>
        </row>
        <row r="461">
          <cell r="AL461" t="str">
            <v>Option Year 7ESDOverheadContr</v>
          </cell>
          <cell r="AM461">
            <v>5.7500000000000002E-2</v>
          </cell>
        </row>
        <row r="462">
          <cell r="AL462" t="str">
            <v>Option Year 7ESDOverheadGovt</v>
          </cell>
          <cell r="AM462">
            <v>1.03E-2</v>
          </cell>
        </row>
        <row r="463">
          <cell r="AL463" t="str">
            <v>Option Year 7ESDMHContr/Govt</v>
          </cell>
          <cell r="AM463">
            <v>9.1999999999999998E-3</v>
          </cell>
        </row>
        <row r="464">
          <cell r="AL464" t="str">
            <v>Option Year 7ESDG&amp;AContr/Govt</v>
          </cell>
          <cell r="AM464">
            <v>2.86E-2</v>
          </cell>
        </row>
        <row r="465">
          <cell r="AL465" t="str">
            <v>Option Year 7ESDTBD1Contr/Govt</v>
          </cell>
          <cell r="AM465">
            <v>0</v>
          </cell>
        </row>
        <row r="466">
          <cell r="AL466" t="str">
            <v>Option Year 7ESDTBD2Contr/Govt</v>
          </cell>
          <cell r="AM466">
            <v>0</v>
          </cell>
        </row>
        <row r="467">
          <cell r="AL467" t="str">
            <v>Option Year 7ESDTBD3Contr/Govt</v>
          </cell>
          <cell r="AM467">
            <v>0</v>
          </cell>
        </row>
        <row r="472">
          <cell r="AL472" t="str">
            <v>Option Year 8ESDPRBContr/Govt</v>
          </cell>
          <cell r="AM472">
            <v>0</v>
          </cell>
        </row>
        <row r="473">
          <cell r="AL473" t="str">
            <v>Option Year 8ESDOverheadContr</v>
          </cell>
          <cell r="AM473">
            <v>0</v>
          </cell>
        </row>
        <row r="474">
          <cell r="AL474" t="str">
            <v>Option Year 8ESDOverheadGovt</v>
          </cell>
          <cell r="AM474">
            <v>0</v>
          </cell>
        </row>
        <row r="475">
          <cell r="AL475" t="str">
            <v>Option Year 8ESDMHContr/Govt</v>
          </cell>
          <cell r="AM475">
            <v>0</v>
          </cell>
        </row>
        <row r="476">
          <cell r="AL476" t="str">
            <v>Option Year 8ESDG&amp;AContr/Govt</v>
          </cell>
          <cell r="AM476">
            <v>0</v>
          </cell>
        </row>
        <row r="477">
          <cell r="AL477" t="str">
            <v>Option Year 8ESDTBD1Contr/Govt</v>
          </cell>
          <cell r="AM477">
            <v>0</v>
          </cell>
        </row>
        <row r="478">
          <cell r="AL478" t="str">
            <v>Option Year 8ESDTBD2Contr/Govt</v>
          </cell>
          <cell r="AM478">
            <v>0</v>
          </cell>
        </row>
        <row r="479">
          <cell r="AL479" t="str">
            <v>Option Year 8ESDTBD3Contr/Govt</v>
          </cell>
          <cell r="AM479">
            <v>0</v>
          </cell>
        </row>
        <row r="484">
          <cell r="AL484" t="str">
            <v>Option Year 9ESDPRBContr/Govt</v>
          </cell>
          <cell r="AM484">
            <v>0</v>
          </cell>
        </row>
        <row r="485">
          <cell r="AL485" t="str">
            <v>Option Year 9ESDOverheadContr</v>
          </cell>
          <cell r="AM485">
            <v>0</v>
          </cell>
        </row>
        <row r="486">
          <cell r="AL486" t="str">
            <v>Option Year 9ESDOverheadGovt</v>
          </cell>
          <cell r="AM486">
            <v>0</v>
          </cell>
        </row>
        <row r="487">
          <cell r="AL487" t="str">
            <v>Option Year 9ESDMHContr/Govt</v>
          </cell>
          <cell r="AM487">
            <v>0</v>
          </cell>
        </row>
        <row r="488">
          <cell r="AL488" t="str">
            <v>Option Year 9ESDG&amp;AContr/Govt</v>
          </cell>
          <cell r="AM488">
            <v>0</v>
          </cell>
        </row>
        <row r="489">
          <cell r="AL489" t="str">
            <v>Option Year 9ESDTBD1Contr/Govt</v>
          </cell>
          <cell r="AM489">
            <v>0</v>
          </cell>
        </row>
        <row r="490">
          <cell r="AL490" t="str">
            <v>Option Year 9ESDTBD2Contr/Govt</v>
          </cell>
          <cell r="AM490">
            <v>0</v>
          </cell>
        </row>
        <row r="491">
          <cell r="AL491" t="str">
            <v>Option Year 9ESDTBD3Contr/Govt</v>
          </cell>
          <cell r="AM491">
            <v>0</v>
          </cell>
        </row>
        <row r="496">
          <cell r="AL496" t="str">
            <v>Option Year 10ESDPRBContr/Govt</v>
          </cell>
          <cell r="AM496">
            <v>0</v>
          </cell>
        </row>
        <row r="497">
          <cell r="AL497" t="str">
            <v>Option Year 10ESDOverheadContr</v>
          </cell>
          <cell r="AM497">
            <v>0</v>
          </cell>
        </row>
        <row r="498">
          <cell r="AL498" t="str">
            <v>Option Year 10ESDOverheadGovt</v>
          </cell>
          <cell r="AM498">
            <v>0</v>
          </cell>
        </row>
        <row r="499">
          <cell r="AL499" t="str">
            <v>Option Year 10ESDMHContr/Govt</v>
          </cell>
          <cell r="AM499">
            <v>0</v>
          </cell>
        </row>
        <row r="500">
          <cell r="AL500" t="str">
            <v>Option Year 10ESDG&amp;AContr/Govt</v>
          </cell>
          <cell r="AM500">
            <v>0</v>
          </cell>
        </row>
        <row r="501">
          <cell r="AL501" t="str">
            <v>Option Year 10ESDTBD1Contr/Govt</v>
          </cell>
          <cell r="AM501">
            <v>0</v>
          </cell>
        </row>
        <row r="502">
          <cell r="AL502" t="str">
            <v>Option Year 10ESDTBD2Contr/Govt</v>
          </cell>
          <cell r="AM502">
            <v>0</v>
          </cell>
        </row>
        <row r="503">
          <cell r="AL503" t="str">
            <v>Option Year 10ESDTBD3Contr/Govt</v>
          </cell>
          <cell r="AM503">
            <v>0</v>
          </cell>
        </row>
        <row r="508">
          <cell r="AL508" t="str">
            <v>Option Year 11ESDPRBContr/Govt</v>
          </cell>
          <cell r="AM508">
            <v>0</v>
          </cell>
        </row>
        <row r="509">
          <cell r="AL509" t="str">
            <v>Option Year 11ESDOverheadContr</v>
          </cell>
          <cell r="AM509">
            <v>0</v>
          </cell>
        </row>
        <row r="510">
          <cell r="AL510" t="str">
            <v>Option Year 11ESDOverheadGovt</v>
          </cell>
          <cell r="AM510">
            <v>0</v>
          </cell>
        </row>
        <row r="511">
          <cell r="AL511" t="str">
            <v>Option Year 11ESDMHContr/Govt</v>
          </cell>
          <cell r="AM511">
            <v>0</v>
          </cell>
        </row>
        <row r="512">
          <cell r="AL512" t="str">
            <v>Option Year 11ESDG&amp;AContr/Govt</v>
          </cell>
          <cell r="AM512">
            <v>0</v>
          </cell>
        </row>
        <row r="513">
          <cell r="AL513" t="str">
            <v>Option Year 11ESDTBD1Contr/Govt</v>
          </cell>
          <cell r="AM513">
            <v>0</v>
          </cell>
        </row>
        <row r="514">
          <cell r="AL514" t="str">
            <v>Option Year 11ESDTBD2Contr/Govt</v>
          </cell>
          <cell r="AM514">
            <v>0</v>
          </cell>
        </row>
        <row r="515">
          <cell r="AL515" t="str">
            <v>Option Year 11ESDTBD3Contr/Govt</v>
          </cell>
          <cell r="AM515">
            <v>0</v>
          </cell>
        </row>
        <row r="520">
          <cell r="AL520" t="str">
            <v>Option Year 12ESDPRBContr/Govt</v>
          </cell>
          <cell r="AM520">
            <v>0</v>
          </cell>
        </row>
        <row r="521">
          <cell r="AL521" t="str">
            <v>Option Year 12ESDOverheadContr</v>
          </cell>
          <cell r="AM521">
            <v>0</v>
          </cell>
        </row>
        <row r="522">
          <cell r="AL522" t="str">
            <v>Option Year 12ESDOverheadGovt</v>
          </cell>
          <cell r="AM522">
            <v>0</v>
          </cell>
        </row>
        <row r="523">
          <cell r="AL523" t="str">
            <v>Option Year 12ESDMHContr/Govt</v>
          </cell>
          <cell r="AM523">
            <v>0</v>
          </cell>
        </row>
        <row r="524">
          <cell r="AL524" t="str">
            <v>Option Year 12ESDG&amp;AContr/Govt</v>
          </cell>
          <cell r="AM524">
            <v>0</v>
          </cell>
        </row>
        <row r="525">
          <cell r="AL525" t="str">
            <v>Option Year 12ESDTBD1Contr/Govt</v>
          </cell>
          <cell r="AM525">
            <v>0</v>
          </cell>
        </row>
        <row r="526">
          <cell r="AL526" t="str">
            <v>Option Year 12ESDTBD2Contr/Govt</v>
          </cell>
          <cell r="AM526">
            <v>0</v>
          </cell>
        </row>
        <row r="527">
          <cell r="AL527" t="str">
            <v>Option Year 12ESDTBD3Contr/Govt</v>
          </cell>
          <cell r="AM527">
            <v>0</v>
          </cell>
        </row>
        <row r="532">
          <cell r="AL532" t="str">
            <v>Option Year 13ESDPRBContr/Govt</v>
          </cell>
          <cell r="AM532">
            <v>0</v>
          </cell>
        </row>
        <row r="533">
          <cell r="AL533" t="str">
            <v>Option Year 13ESDOverheadContr</v>
          </cell>
          <cell r="AM533">
            <v>0</v>
          </cell>
        </row>
        <row r="534">
          <cell r="AL534" t="str">
            <v>Option Year 13ESDOverheadGovt</v>
          </cell>
          <cell r="AM534">
            <v>0</v>
          </cell>
        </row>
        <row r="535">
          <cell r="AL535" t="str">
            <v>Option Year 13ESDMHContr/Govt</v>
          </cell>
          <cell r="AM535">
            <v>0</v>
          </cell>
        </row>
        <row r="536">
          <cell r="AL536" t="str">
            <v>Option Year 13ESDG&amp;AContr/Govt</v>
          </cell>
          <cell r="AM536">
            <v>0</v>
          </cell>
        </row>
        <row r="537">
          <cell r="AL537" t="str">
            <v>Option Year 13ESDTBD1Contr/Govt</v>
          </cell>
          <cell r="AM537">
            <v>0</v>
          </cell>
        </row>
        <row r="538">
          <cell r="AL538" t="str">
            <v>Option Year 13ESDTBD2Contr/Govt</v>
          </cell>
          <cell r="AM538">
            <v>0</v>
          </cell>
        </row>
        <row r="539">
          <cell r="AL539" t="str">
            <v>Option Year 13ESDTBD3Contr/Govt</v>
          </cell>
          <cell r="AM539">
            <v>0</v>
          </cell>
        </row>
        <row r="544">
          <cell r="AL544" t="str">
            <v>Option Year 14ESDPRBContr/Govt</v>
          </cell>
          <cell r="AM544" t="e">
            <v>#DIV/0!</v>
          </cell>
        </row>
        <row r="545">
          <cell r="AL545" t="str">
            <v>Option Year 14ESDOverheadContr</v>
          </cell>
          <cell r="AM545" t="e">
            <v>#DIV/0!</v>
          </cell>
        </row>
        <row r="546">
          <cell r="AL546" t="str">
            <v>Option Year 14ESDOverheadGovt</v>
          </cell>
          <cell r="AM546" t="e">
            <v>#DIV/0!</v>
          </cell>
        </row>
        <row r="547">
          <cell r="AL547" t="str">
            <v>Option Year 14ESDMHContr/Govt</v>
          </cell>
          <cell r="AM547" t="e">
            <v>#DIV/0!</v>
          </cell>
        </row>
        <row r="548">
          <cell r="AL548" t="str">
            <v>Option Year 14ESDG&amp;AContr/Govt</v>
          </cell>
          <cell r="AM548" t="e">
            <v>#DIV/0!</v>
          </cell>
        </row>
        <row r="549">
          <cell r="AL549" t="str">
            <v>Option Year 14ESDTBD1Contr/Govt</v>
          </cell>
          <cell r="AM549" t="e">
            <v>#DIV/0!</v>
          </cell>
        </row>
        <row r="550">
          <cell r="AL550" t="str">
            <v>Option Year 14ESDTBD2Contr/Govt</v>
          </cell>
          <cell r="AM550" t="e">
            <v>#DIV/0!</v>
          </cell>
        </row>
        <row r="551">
          <cell r="AL551" t="str">
            <v>Option Year 14ESDTBD3Contr/Govt</v>
          </cell>
          <cell r="AM551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te Analysis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"/>
      <sheetName val="Phase-In"/>
      <sheetName val="Base Period"/>
      <sheetName val="Option 1"/>
      <sheetName val="Option 2"/>
      <sheetName val="Option 3"/>
      <sheetName val="Option 4"/>
      <sheetName val="Total All Yrs"/>
      <sheetName val="Site Diff"/>
      <sheetName val="ReloBreakdown"/>
      <sheetName val="ReloDetail"/>
      <sheetName val="Schooling"/>
      <sheetName val="Bonus"/>
      <sheetName val="Office Equip"/>
      <sheetName val="OT Rate Summary"/>
      <sheetName val="Phase-In RateBuildUp"/>
      <sheetName val="Base RateBuildUp"/>
      <sheetName val="Opt 1 RateBuildUp"/>
      <sheetName val="Opt 2 RateBuildUp"/>
      <sheetName val="Opt 3 RateBuildUp"/>
      <sheetName val="Opt 4 RateBuildUp"/>
      <sheetName val="Indirects"/>
      <sheetName val="Indirects (IS)"/>
      <sheetName val="Ratebook"/>
    </sheetNames>
    <sheetDataSet>
      <sheetData sheetId="0">
        <row r="11">
          <cell r="B11" t="str">
            <v>Phase-In</v>
          </cell>
          <cell r="C11">
            <v>38139</v>
          </cell>
          <cell r="D11">
            <v>38168</v>
          </cell>
        </row>
        <row r="12">
          <cell r="B12" t="str">
            <v>Base Period</v>
          </cell>
          <cell r="C12">
            <v>38169</v>
          </cell>
          <cell r="D12">
            <v>38411</v>
          </cell>
        </row>
        <row r="13">
          <cell r="B13" t="str">
            <v>Option 1</v>
          </cell>
          <cell r="C13">
            <v>38412</v>
          </cell>
          <cell r="D13">
            <v>38776</v>
          </cell>
        </row>
        <row r="14">
          <cell r="B14" t="str">
            <v>Option 2</v>
          </cell>
          <cell r="C14">
            <v>38777</v>
          </cell>
          <cell r="D14">
            <v>39141</v>
          </cell>
        </row>
        <row r="15">
          <cell r="B15" t="str">
            <v>Option 3</v>
          </cell>
          <cell r="C15">
            <v>39142</v>
          </cell>
          <cell r="D15">
            <v>39507</v>
          </cell>
        </row>
        <row r="16">
          <cell r="B16" t="str">
            <v>Option 4</v>
          </cell>
          <cell r="C16">
            <v>39508</v>
          </cell>
          <cell r="D16">
            <v>39872</v>
          </cell>
        </row>
        <row r="21">
          <cell r="C21">
            <v>2004</v>
          </cell>
          <cell r="D21">
            <v>2005</v>
          </cell>
          <cell r="E21">
            <v>2006</v>
          </cell>
          <cell r="F21">
            <v>2007</v>
          </cell>
          <cell r="G21">
            <v>2008</v>
          </cell>
          <cell r="H21">
            <v>2009</v>
          </cell>
          <cell r="I21">
            <v>2010</v>
          </cell>
          <cell r="J21">
            <v>2011</v>
          </cell>
          <cell r="K21">
            <v>2011</v>
          </cell>
        </row>
        <row r="23">
          <cell r="B23" t="str">
            <v>Payroll Burden</v>
          </cell>
        </row>
        <row r="24">
          <cell r="B24" t="str">
            <v>Overhead - Offsite</v>
          </cell>
        </row>
        <row r="25">
          <cell r="B25" t="str">
            <v>Overhead - Onsite</v>
          </cell>
        </row>
        <row r="26">
          <cell r="B26" t="str">
            <v>Material Handling</v>
          </cell>
        </row>
        <row r="27">
          <cell r="B27" t="str">
            <v>G&amp;A</v>
          </cell>
        </row>
        <row r="28">
          <cell r="B28" t="str">
            <v>FCCOM - Off OH</v>
          </cell>
        </row>
        <row r="29">
          <cell r="B29" t="str">
            <v>FCCOM - On OH</v>
          </cell>
        </row>
        <row r="30">
          <cell r="B30" t="str">
            <v>FCCOM - G&amp;A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-Base"/>
      <sheetName val="Summary-AwardTerm"/>
      <sheetName val="Yr1"/>
      <sheetName val="Yr2"/>
      <sheetName val="Yr3"/>
      <sheetName val="Yr4"/>
      <sheetName val="Yr5"/>
      <sheetName val="Yr6"/>
      <sheetName val="Yr6a"/>
      <sheetName val="Yr7"/>
      <sheetName val="Yr7a"/>
      <sheetName val="Yr8"/>
      <sheetName val="Yr8a"/>
      <sheetName val="Yr9"/>
      <sheetName val="Yr9a"/>
      <sheetName val="CPFF"/>
      <sheetName val="Summary"/>
      <sheetName val="Travel %'s"/>
      <sheetName val="Facility"/>
      <sheetName val="Indirects-MSTC"/>
      <sheetName val="Indirects-MADG"/>
      <sheetName val="FCCOM"/>
      <sheetName val="Ratebook"/>
      <sheetName val="Summary (Section B)"/>
    </sheetNames>
    <sheetDataSet>
      <sheetData sheetId="0">
        <row r="11">
          <cell r="A11" t="str">
            <v>Yr1</v>
          </cell>
          <cell r="B11" t="str">
            <v>Performance</v>
          </cell>
          <cell r="C11" t="str">
            <v>Base Period - Year I</v>
          </cell>
          <cell r="D11">
            <v>38200</v>
          </cell>
          <cell r="E11">
            <v>38564</v>
          </cell>
          <cell r="F11">
            <v>15</v>
          </cell>
          <cell r="H11">
            <v>1.03646025</v>
          </cell>
          <cell r="I11">
            <v>5</v>
          </cell>
          <cell r="J11">
            <v>7</v>
          </cell>
        </row>
        <row r="12">
          <cell r="A12" t="str">
            <v>Yr2</v>
          </cell>
          <cell r="C12" t="str">
            <v>Base Period - Year II</v>
          </cell>
          <cell r="D12">
            <v>38565</v>
          </cell>
          <cell r="E12">
            <v>38929</v>
          </cell>
          <cell r="F12">
            <v>27</v>
          </cell>
          <cell r="G12">
            <v>12</v>
          </cell>
          <cell r="H12">
            <v>1.0665175972499998</v>
          </cell>
          <cell r="I12">
            <v>5</v>
          </cell>
          <cell r="J12">
            <v>7</v>
          </cell>
        </row>
        <row r="13">
          <cell r="A13" t="str">
            <v>Yr3</v>
          </cell>
          <cell r="C13" t="str">
            <v>Base Period - Year III</v>
          </cell>
          <cell r="D13">
            <v>38930</v>
          </cell>
          <cell r="E13">
            <v>39294</v>
          </cell>
          <cell r="F13">
            <v>39</v>
          </cell>
          <cell r="G13">
            <v>12</v>
          </cell>
          <cell r="H13">
            <v>1.0974466075702498</v>
          </cell>
          <cell r="I13">
            <v>5</v>
          </cell>
          <cell r="J13">
            <v>7</v>
          </cell>
        </row>
        <row r="14">
          <cell r="A14" t="str">
            <v>Yr4</v>
          </cell>
          <cell r="C14" t="str">
            <v>Base Period - Year IV</v>
          </cell>
          <cell r="D14">
            <v>39295</v>
          </cell>
          <cell r="E14">
            <v>39660</v>
          </cell>
          <cell r="F14">
            <v>51</v>
          </cell>
          <cell r="G14">
            <v>12</v>
          </cell>
          <cell r="H14">
            <v>1.129272559189787</v>
          </cell>
          <cell r="I14">
            <v>5</v>
          </cell>
          <cell r="J14">
            <v>7</v>
          </cell>
        </row>
        <row r="15">
          <cell r="A15" t="str">
            <v>Yr5</v>
          </cell>
          <cell r="C15" t="str">
            <v>Base Period - Year V</v>
          </cell>
          <cell r="D15">
            <v>39661</v>
          </cell>
          <cell r="E15">
            <v>40025</v>
          </cell>
          <cell r="F15">
            <v>63</v>
          </cell>
          <cell r="G15">
            <v>12</v>
          </cell>
          <cell r="H15">
            <v>1.1620214634062906</v>
          </cell>
          <cell r="I15">
            <v>5</v>
          </cell>
          <cell r="J15">
            <v>7</v>
          </cell>
        </row>
        <row r="16">
          <cell r="A16" t="str">
            <v>Yr6</v>
          </cell>
          <cell r="C16" t="str">
            <v>Award Term - Period I</v>
          </cell>
          <cell r="D16">
            <v>40026</v>
          </cell>
          <cell r="E16">
            <v>40209.5</v>
          </cell>
          <cell r="F16">
            <v>72</v>
          </cell>
          <cell r="G16">
            <v>9</v>
          </cell>
          <cell r="H16">
            <v>1.187113512876717</v>
          </cell>
          <cell r="I16">
            <v>-7</v>
          </cell>
          <cell r="J16">
            <v>13</v>
          </cell>
        </row>
        <row r="17">
          <cell r="A17" t="str">
            <v>Yr6a</v>
          </cell>
          <cell r="C17" t="str">
            <v>Award Term - Period II</v>
          </cell>
          <cell r="D17">
            <v>40210.5</v>
          </cell>
          <cell r="E17">
            <v>40390</v>
          </cell>
          <cell r="F17">
            <v>78</v>
          </cell>
          <cell r="G17">
            <v>6</v>
          </cell>
          <cell r="H17">
            <v>1.2043266588134294</v>
          </cell>
          <cell r="I17">
            <v>-13</v>
          </cell>
          <cell r="J17">
            <v>19</v>
          </cell>
        </row>
        <row r="18">
          <cell r="A18" t="str">
            <v>Yr7</v>
          </cell>
          <cell r="C18" t="str">
            <v>Award Term - Period III</v>
          </cell>
          <cell r="D18">
            <v>40391</v>
          </cell>
          <cell r="E18">
            <v>40574.5</v>
          </cell>
          <cell r="F18">
            <v>84</v>
          </cell>
          <cell r="G18">
            <v>6</v>
          </cell>
          <cell r="H18">
            <v>1.2215398047501418</v>
          </cell>
          <cell r="I18">
            <v>-19</v>
          </cell>
          <cell r="J18">
            <v>25</v>
          </cell>
        </row>
        <row r="19">
          <cell r="A19" t="str">
            <v>Yr7a</v>
          </cell>
          <cell r="C19" t="str">
            <v>Award Term - Period IV</v>
          </cell>
          <cell r="D19">
            <v>40575.5</v>
          </cell>
          <cell r="E19">
            <v>40755</v>
          </cell>
          <cell r="F19">
            <v>90</v>
          </cell>
          <cell r="G19">
            <v>6</v>
          </cell>
          <cell r="H19">
            <v>1.2392521319190188</v>
          </cell>
          <cell r="I19">
            <v>-25</v>
          </cell>
          <cell r="J19">
            <v>31</v>
          </cell>
        </row>
        <row r="20">
          <cell r="A20" t="str">
            <v>Yr8</v>
          </cell>
          <cell r="C20" t="str">
            <v>Award Term - Period V</v>
          </cell>
          <cell r="D20">
            <v>40756</v>
          </cell>
          <cell r="E20">
            <v>40939</v>
          </cell>
          <cell r="F20">
            <v>96</v>
          </cell>
          <cell r="G20">
            <v>6</v>
          </cell>
          <cell r="H20">
            <v>1.2569644590878959</v>
          </cell>
          <cell r="I20">
            <v>-31</v>
          </cell>
          <cell r="J20">
            <v>37</v>
          </cell>
        </row>
        <row r="21">
          <cell r="A21" t="str">
            <v>Yr8a</v>
          </cell>
          <cell r="C21" t="str">
            <v>Award Term - Period VI</v>
          </cell>
          <cell r="D21">
            <v>40940</v>
          </cell>
          <cell r="E21">
            <v>41121</v>
          </cell>
          <cell r="F21">
            <v>102</v>
          </cell>
          <cell r="G21">
            <v>6</v>
          </cell>
          <cell r="H21">
            <v>1.2751904437446704</v>
          </cell>
          <cell r="I21">
            <v>-37</v>
          </cell>
          <cell r="J21">
            <v>43</v>
          </cell>
        </row>
        <row r="22">
          <cell r="A22" t="str">
            <v>Yr9</v>
          </cell>
          <cell r="C22" t="str">
            <v>Award Term - Period VII</v>
          </cell>
          <cell r="D22">
            <v>41122</v>
          </cell>
          <cell r="E22">
            <v>41305</v>
          </cell>
          <cell r="F22">
            <v>108</v>
          </cell>
          <cell r="G22">
            <v>6</v>
          </cell>
          <cell r="H22">
            <v>1.2934164284014447</v>
          </cell>
          <cell r="I22">
            <v>-43</v>
          </cell>
          <cell r="J22">
            <v>49</v>
          </cell>
        </row>
        <row r="23">
          <cell r="A23" t="str">
            <v>Yr9a</v>
          </cell>
          <cell r="C23" t="str">
            <v>Award Term - Period VIII</v>
          </cell>
          <cell r="D23">
            <v>41306</v>
          </cell>
          <cell r="E23">
            <v>41486</v>
          </cell>
          <cell r="F23">
            <v>114</v>
          </cell>
          <cell r="G23">
            <v>6</v>
          </cell>
          <cell r="H23">
            <v>1.3121709666132655</v>
          </cell>
          <cell r="I23">
            <v>-49</v>
          </cell>
          <cell r="J23">
            <v>55</v>
          </cell>
        </row>
        <row r="24">
          <cell r="A24" t="str">
            <v>Total</v>
          </cell>
          <cell r="C24" t="str">
            <v>All Years</v>
          </cell>
          <cell r="D24">
            <v>38200</v>
          </cell>
          <cell r="E24">
            <v>41486</v>
          </cell>
          <cell r="F24">
            <v>63</v>
          </cell>
          <cell r="G24">
            <v>0</v>
          </cell>
          <cell r="H24">
            <v>1.1620214634062906</v>
          </cell>
          <cell r="I24">
            <v>53</v>
          </cell>
          <cell r="J24">
            <v>55</v>
          </cell>
        </row>
        <row r="26">
          <cell r="B26" t="str">
            <v>Escalation</v>
          </cell>
          <cell r="C26" t="str">
            <v>Non SCA/WD</v>
          </cell>
          <cell r="D26">
            <v>2.9000000000000001E-2</v>
          </cell>
        </row>
        <row r="27">
          <cell r="C27" t="str">
            <v>SCA/WD</v>
          </cell>
          <cell r="D27">
            <v>0</v>
          </cell>
        </row>
        <row r="29">
          <cell r="B29" t="str">
            <v>Indirect</v>
          </cell>
          <cell r="C29" t="str">
            <v>Description</v>
          </cell>
          <cell r="D29">
            <v>2004</v>
          </cell>
          <cell r="E29">
            <v>2005</v>
          </cell>
          <cell r="F29">
            <v>2006</v>
          </cell>
          <cell r="G29">
            <v>2007</v>
          </cell>
          <cell r="H29">
            <v>2008</v>
          </cell>
          <cell r="I29">
            <v>2009</v>
          </cell>
          <cell r="J29">
            <v>2010</v>
          </cell>
        </row>
        <row r="30">
          <cell r="B30" t="str">
            <v>Rate Schd</v>
          </cell>
          <cell r="C30" t="str">
            <v>Cost Ctr</v>
          </cell>
          <cell r="D30" t="str">
            <v>MSTC IT</v>
          </cell>
        </row>
        <row r="31">
          <cell r="C31" t="str">
            <v>Payroll Burden</v>
          </cell>
          <cell r="D31">
            <v>0.32400000000000001</v>
          </cell>
          <cell r="E31">
            <v>0.32400000000000001</v>
          </cell>
          <cell r="F31">
            <v>0.32400000000000001</v>
          </cell>
          <cell r="G31">
            <v>0.32400000000000001</v>
          </cell>
          <cell r="H31">
            <v>0.32400000000000001</v>
          </cell>
          <cell r="I31">
            <v>0.32400000000000001</v>
          </cell>
          <cell r="J31">
            <v>0.32400000000000001</v>
          </cell>
        </row>
        <row r="32">
          <cell r="C32" t="str">
            <v>Overhead - Offsite</v>
          </cell>
          <cell r="D32">
            <v>0.21</v>
          </cell>
          <cell r="E32">
            <v>0.21</v>
          </cell>
          <cell r="F32">
            <v>0.21</v>
          </cell>
          <cell r="G32">
            <v>0.21</v>
          </cell>
          <cell r="H32">
            <v>0.21</v>
          </cell>
          <cell r="I32">
            <v>0.21</v>
          </cell>
          <cell r="J32">
            <v>0.21</v>
          </cell>
        </row>
        <row r="33">
          <cell r="C33" t="str">
            <v>Overhead - Onsite</v>
          </cell>
          <cell r="D33">
            <v>8.0000000000000002E-3</v>
          </cell>
          <cell r="E33">
            <v>8.0000000000000002E-3</v>
          </cell>
          <cell r="F33">
            <v>8.0000000000000002E-3</v>
          </cell>
          <cell r="G33">
            <v>8.0000000000000002E-3</v>
          </cell>
          <cell r="H33">
            <v>8.0000000000000002E-3</v>
          </cell>
          <cell r="I33">
            <v>8.0000000000000002E-3</v>
          </cell>
          <cell r="J33">
            <v>8.0000000000000002E-3</v>
          </cell>
        </row>
        <row r="34">
          <cell r="C34" t="str">
            <v>Material Handling</v>
          </cell>
          <cell r="D34">
            <v>0.02</v>
          </cell>
          <cell r="E34">
            <v>0.02</v>
          </cell>
          <cell r="F34">
            <v>0.02</v>
          </cell>
          <cell r="G34">
            <v>0.02</v>
          </cell>
          <cell r="H34">
            <v>0.02</v>
          </cell>
          <cell r="I34">
            <v>0.02</v>
          </cell>
          <cell r="J34">
            <v>0.02</v>
          </cell>
        </row>
        <row r="35">
          <cell r="C35" t="str">
            <v>G&amp;A</v>
          </cell>
          <cell r="D35">
            <v>0.15</v>
          </cell>
          <cell r="E35">
            <v>0.1444</v>
          </cell>
          <cell r="F35">
            <v>0.13930000000000001</v>
          </cell>
          <cell r="G35">
            <v>0.1346</v>
          </cell>
          <cell r="H35">
            <v>0.1303</v>
          </cell>
          <cell r="I35">
            <v>0.1303</v>
          </cell>
          <cell r="J35">
            <v>0.1303</v>
          </cell>
        </row>
        <row r="36">
          <cell r="C36" t="str">
            <v>FCCOM - Off OH</v>
          </cell>
          <cell r="D36">
            <v>2.0100000000000001E-3</v>
          </cell>
          <cell r="E36">
            <v>2.0100000000000001E-3</v>
          </cell>
          <cell r="F36">
            <v>2.0100000000000001E-3</v>
          </cell>
          <cell r="G36">
            <v>2.0100000000000001E-3</v>
          </cell>
          <cell r="H36">
            <v>2.0100000000000001E-3</v>
          </cell>
          <cell r="I36">
            <v>2.0100000000000001E-3</v>
          </cell>
          <cell r="J36">
            <v>2.0100000000000001E-3</v>
          </cell>
        </row>
        <row r="37">
          <cell r="C37" t="str">
            <v>FCCOM - On OH</v>
          </cell>
          <cell r="D37">
            <v>1.0000000000000001E-5</v>
          </cell>
          <cell r="E37">
            <v>1.0000000000000001E-5</v>
          </cell>
          <cell r="F37">
            <v>1.0000000000000001E-5</v>
          </cell>
          <cell r="G37">
            <v>1.0000000000000001E-5</v>
          </cell>
          <cell r="H37">
            <v>1.0000000000000001E-5</v>
          </cell>
          <cell r="I37">
            <v>1.0000000000000001E-5</v>
          </cell>
          <cell r="J37">
            <v>1.0000000000000001E-5</v>
          </cell>
        </row>
        <row r="38">
          <cell r="C38" t="str">
            <v>FCCOM - G&amp;A</v>
          </cell>
          <cell r="D38">
            <v>4.4000000000000002E-4</v>
          </cell>
          <cell r="E38">
            <v>4.4000000000000002E-4</v>
          </cell>
          <cell r="F38">
            <v>4.4000000000000002E-4</v>
          </cell>
          <cell r="G38">
            <v>4.4000000000000002E-4</v>
          </cell>
          <cell r="H38">
            <v>4.4000000000000002E-4</v>
          </cell>
          <cell r="I38">
            <v>4.4000000000000002E-4</v>
          </cell>
          <cell r="J38">
            <v>4.4000000000000002E-4</v>
          </cell>
        </row>
        <row r="40">
          <cell r="B40" t="str">
            <v>Indirect</v>
          </cell>
          <cell r="C40" t="str">
            <v>Description</v>
          </cell>
          <cell r="D40">
            <v>2004</v>
          </cell>
          <cell r="E40">
            <v>2005</v>
          </cell>
          <cell r="F40">
            <v>2006</v>
          </cell>
          <cell r="G40">
            <v>2007</v>
          </cell>
          <cell r="H40">
            <v>2008</v>
          </cell>
          <cell r="I40">
            <v>2009</v>
          </cell>
          <cell r="J40">
            <v>2010</v>
          </cell>
        </row>
        <row r="41">
          <cell r="B41" t="str">
            <v>Rate Schd</v>
          </cell>
          <cell r="C41" t="str">
            <v>Cost Ctr</v>
          </cell>
          <cell r="D41" t="str">
            <v>MADG</v>
          </cell>
        </row>
        <row r="42">
          <cell r="C42" t="str">
            <v>Payroll Burden</v>
          </cell>
          <cell r="D42">
            <v>0.32400000000000001</v>
          </cell>
          <cell r="E42">
            <v>0.32400000000000001</v>
          </cell>
          <cell r="F42">
            <v>0.32400000000000001</v>
          </cell>
          <cell r="G42">
            <v>0.32400000000000001</v>
          </cell>
          <cell r="H42">
            <v>0.32400000000000001</v>
          </cell>
          <cell r="I42">
            <v>0.32400000000000001</v>
          </cell>
          <cell r="J42">
            <v>0.32400000000000001</v>
          </cell>
        </row>
        <row r="43">
          <cell r="C43" t="str">
            <v>Overhead - Offsite</v>
          </cell>
          <cell r="D43">
            <v>0.17800424043319313</v>
          </cell>
          <cell r="E43">
            <v>0.17189167929569629</v>
          </cell>
          <cell r="F43">
            <v>0.173069861437636</v>
          </cell>
          <cell r="G43">
            <v>0.17414201313538186</v>
          </cell>
          <cell r="H43">
            <v>0.17511570551412675</v>
          </cell>
          <cell r="I43">
            <v>0.17511570551412675</v>
          </cell>
          <cell r="J43">
            <v>0.17511570551412675</v>
          </cell>
        </row>
        <row r="44">
          <cell r="C44" t="str">
            <v>Overhead - Onsite</v>
          </cell>
          <cell r="D44">
            <v>5.8162691790475944E-2</v>
          </cell>
          <cell r="E44">
            <v>4.6474316453454526E-2</v>
          </cell>
          <cell r="F44">
            <v>4.8278856054527759E-2</v>
          </cell>
          <cell r="G44">
            <v>5.0073005827539173E-2</v>
          </cell>
          <cell r="H44">
            <v>5.1841796143611341E-2</v>
          </cell>
          <cell r="I44">
            <v>5.1841796143611341E-2</v>
          </cell>
          <cell r="J44">
            <v>5.1841796143611341E-2</v>
          </cell>
        </row>
        <row r="45">
          <cell r="C45" t="str">
            <v>Material Handling</v>
          </cell>
          <cell r="D45">
            <v>2.1999999999999999E-2</v>
          </cell>
          <cell r="E45">
            <v>2.1999999999999999E-2</v>
          </cell>
          <cell r="F45">
            <v>2.1999999999999999E-2</v>
          </cell>
          <cell r="G45">
            <v>2.1999999999999999E-2</v>
          </cell>
          <cell r="H45">
            <v>2.1999999999999999E-2</v>
          </cell>
          <cell r="I45">
            <v>2.1999999999999999E-2</v>
          </cell>
          <cell r="J45">
            <v>2.1999999999999999E-2</v>
          </cell>
        </row>
        <row r="46">
          <cell r="C46" t="str">
            <v>G&amp;A</v>
          </cell>
          <cell r="D46">
            <v>0.21269279756057963</v>
          </cell>
          <cell r="E46">
            <v>0.20639698065493886</v>
          </cell>
          <cell r="F46">
            <v>0.20300149116721808</v>
          </cell>
          <cell r="G46">
            <v>0.19985916185040181</v>
          </cell>
          <cell r="H46">
            <v>0.19698125984268749</v>
          </cell>
          <cell r="I46">
            <v>0.19698125984268749</v>
          </cell>
          <cell r="J46">
            <v>0.19698125984268749</v>
          </cell>
        </row>
        <row r="47">
          <cell r="C47" t="str">
            <v>FCCOM - Off OH</v>
          </cell>
          <cell r="D47">
            <v>1.15E-3</v>
          </cell>
          <cell r="E47">
            <v>1.15E-3</v>
          </cell>
          <cell r="F47">
            <v>1.15E-3</v>
          </cell>
          <cell r="G47">
            <v>1.15E-3</v>
          </cell>
          <cell r="H47">
            <v>1.15E-3</v>
          </cell>
          <cell r="I47">
            <v>1.15E-3</v>
          </cell>
          <cell r="J47">
            <v>1.15E-3</v>
          </cell>
        </row>
        <row r="48">
          <cell r="C48" t="str">
            <v>FCCOM - On OH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 t="str">
            <v>FCCOM - G&amp;A</v>
          </cell>
          <cell r="D49">
            <v>4.2999999999999999E-4</v>
          </cell>
          <cell r="E49">
            <v>4.2999999999999999E-4</v>
          </cell>
          <cell r="F49">
            <v>4.2999999999999999E-4</v>
          </cell>
          <cell r="G49">
            <v>4.2999999999999999E-4</v>
          </cell>
          <cell r="H49">
            <v>4.2999999999999999E-4</v>
          </cell>
          <cell r="I49">
            <v>4.2999999999999999E-4</v>
          </cell>
          <cell r="J49">
            <v>4.2999999999999999E-4</v>
          </cell>
        </row>
        <row r="51">
          <cell r="B51" t="str">
            <v>Fixed Fee</v>
          </cell>
          <cell r="C51" t="str">
            <v>Standard</v>
          </cell>
          <cell r="D51">
            <v>0.106</v>
          </cell>
          <cell r="E51" t="str">
            <v>A</v>
          </cell>
          <cell r="F51">
            <v>75582969.077862352</v>
          </cell>
          <cell r="G51" t="str">
            <v>Total CPFF</v>
          </cell>
          <cell r="I51">
            <v>1316250</v>
          </cell>
        </row>
        <row r="52">
          <cell r="C52" t="str">
            <v>Matl / ODC</v>
          </cell>
          <cell r="D52">
            <v>0</v>
          </cell>
          <cell r="E52" t="str">
            <v>B</v>
          </cell>
          <cell r="F52">
            <v>4.9987914612172633E-2</v>
          </cell>
          <cell r="G52" t="str">
            <v>Effective Fee</v>
          </cell>
        </row>
        <row r="53">
          <cell r="C53" t="str">
            <v>Fee On Subs</v>
          </cell>
          <cell r="D53">
            <v>0.05</v>
          </cell>
          <cell r="E53" t="str">
            <v>C</v>
          </cell>
        </row>
        <row r="55">
          <cell r="B55" t="str">
            <v>Subcontracts</v>
          </cell>
          <cell r="C55" t="str">
            <v>Name</v>
          </cell>
          <cell r="D55" t="str">
            <v>Size</v>
          </cell>
          <cell r="E55" t="str">
            <v>Fee/Profit %</v>
          </cell>
          <cell r="F55" t="str">
            <v>Esc %</v>
          </cell>
          <cell r="G55" t="str">
            <v>$ %</v>
          </cell>
          <cell r="H55" t="str">
            <v>Total $</v>
          </cell>
          <cell r="I55" t="str">
            <v>Hours</v>
          </cell>
          <cell r="J55" t="str">
            <v>% LOE</v>
          </cell>
        </row>
        <row r="56">
          <cell r="A56" t="str">
            <v>CUBIC</v>
          </cell>
          <cell r="C56" t="str">
            <v>CUBIC</v>
          </cell>
          <cell r="D56" t="str">
            <v>Large</v>
          </cell>
          <cell r="E56">
            <v>0.05</v>
          </cell>
          <cell r="F56">
            <v>3.5000000000000003E-2</v>
          </cell>
          <cell r="G56">
            <v>0.10327385964368314</v>
          </cell>
          <cell r="H56">
            <v>7805744.9399999995</v>
          </cell>
          <cell r="I56">
            <v>133020</v>
          </cell>
          <cell r="J56">
            <v>0.10105982905982906</v>
          </cell>
        </row>
        <row r="57">
          <cell r="A57" t="str">
            <v>Cynosure</v>
          </cell>
          <cell r="C57" t="str">
            <v>Cynosure</v>
          </cell>
          <cell r="D57" t="str">
            <v>SB</v>
          </cell>
          <cell r="E57">
            <v>0.05</v>
          </cell>
          <cell r="F57">
            <v>3.5000000000000003E-2</v>
          </cell>
          <cell r="G57">
            <v>4.0983774358068777E-2</v>
          </cell>
          <cell r="H57">
            <v>3097675.35</v>
          </cell>
          <cell r="I57">
            <v>72000</v>
          </cell>
          <cell r="J57">
            <v>5.4700854700854701E-2</v>
          </cell>
        </row>
        <row r="58">
          <cell r="A58" t="str">
            <v>G2</v>
          </cell>
          <cell r="C58" t="str">
            <v>G2</v>
          </cell>
          <cell r="D58" t="str">
            <v>WOSB</v>
          </cell>
          <cell r="E58">
            <v>0.05</v>
          </cell>
          <cell r="F58">
            <v>3.5000000000000003E-2</v>
          </cell>
          <cell r="G58">
            <v>9.5083038383906443E-2</v>
          </cell>
          <cell r="H58">
            <v>7186658.3499999996</v>
          </cell>
          <cell r="I58">
            <v>199800</v>
          </cell>
          <cell r="J58">
            <v>0.15179487179487181</v>
          </cell>
        </row>
        <row r="59">
          <cell r="A59" t="str">
            <v>SDS</v>
          </cell>
          <cell r="C59" t="str">
            <v>SDS</v>
          </cell>
          <cell r="D59" t="str">
            <v>VOSB</v>
          </cell>
          <cell r="E59">
            <v>0.05</v>
          </cell>
          <cell r="F59">
            <v>3.5000000000000003E-2</v>
          </cell>
          <cell r="G59">
            <v>0.11866884646672407</v>
          </cell>
          <cell r="H59">
            <v>8969343.7530000005</v>
          </cell>
          <cell r="I59">
            <v>167805</v>
          </cell>
          <cell r="J59">
            <v>0.1274871794871795</v>
          </cell>
        </row>
        <row r="60">
          <cell r="A60" t="str">
            <v>Moore Group</v>
          </cell>
          <cell r="C60" t="str">
            <v>Moore Group</v>
          </cell>
          <cell r="D60" t="str">
            <v>WOSB</v>
          </cell>
          <cell r="E60">
            <v>0.05</v>
          </cell>
          <cell r="F60">
            <v>3.5000000000000003E-2</v>
          </cell>
          <cell r="G60">
            <v>2.3952762402532527E-2</v>
          </cell>
          <cell r="H60">
            <v>1810420.9</v>
          </cell>
          <cell r="I60">
            <v>28800</v>
          </cell>
          <cell r="J60">
            <v>2.188034188034188E-2</v>
          </cell>
        </row>
        <row r="61">
          <cell r="A61" t="str">
            <v>Koam</v>
          </cell>
          <cell r="C61" t="str">
            <v>Koam</v>
          </cell>
          <cell r="D61" t="str">
            <v>SDB</v>
          </cell>
          <cell r="E61">
            <v>0.05</v>
          </cell>
          <cell r="F61">
            <v>3.5000000000000003E-2</v>
          </cell>
          <cell r="G61">
            <v>8.7960422580795866E-2</v>
          </cell>
          <cell r="H61">
            <v>6648309.8999999994</v>
          </cell>
          <cell r="I61">
            <v>180000</v>
          </cell>
          <cell r="J61">
            <v>0.13675213675213677</v>
          </cell>
        </row>
        <row r="62">
          <cell r="A62" t="str">
            <v>ETS</v>
          </cell>
          <cell r="C62" t="str">
            <v>ETS</v>
          </cell>
          <cell r="D62" t="str">
            <v>SDVOSB</v>
          </cell>
          <cell r="E62">
            <v>0.05</v>
          </cell>
          <cell r="F62">
            <v>3.5000000000000003E-2</v>
          </cell>
          <cell r="G62">
            <v>2.7910616316578062E-2</v>
          </cell>
          <cell r="H62">
            <v>2109567.25</v>
          </cell>
          <cell r="I62">
            <v>45900</v>
          </cell>
          <cell r="J62">
            <v>3.487179487179487E-2</v>
          </cell>
        </row>
        <row r="63">
          <cell r="A63" t="str">
            <v>ManPower</v>
          </cell>
          <cell r="C63" t="str">
            <v>ManPower</v>
          </cell>
          <cell r="D63" t="str">
            <v>Large</v>
          </cell>
          <cell r="E63">
            <v>0.05</v>
          </cell>
          <cell r="F63">
            <v>3.5000000000000003E-2</v>
          </cell>
          <cell r="G63">
            <v>5.6793480758581032E-2</v>
          </cell>
          <cell r="H63">
            <v>4292619.9000000004</v>
          </cell>
          <cell r="I63">
            <v>90000</v>
          </cell>
          <cell r="J63">
            <v>6.8376068376068383E-2</v>
          </cell>
        </row>
        <row r="64">
          <cell r="A64" t="str">
            <v>Consultants</v>
          </cell>
          <cell r="C64" t="str">
            <v>Consultants</v>
          </cell>
          <cell r="D64" t="str">
            <v>TBD</v>
          </cell>
          <cell r="E64">
            <v>0</v>
          </cell>
          <cell r="F64">
            <v>3.5000000000000003E-2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MT (IWA)</v>
          </cell>
          <cell r="C65" t="str">
            <v>MT (IWA)</v>
          </cell>
          <cell r="D65" t="str">
            <v>Large</v>
          </cell>
          <cell r="E65">
            <v>0</v>
          </cell>
          <cell r="F65">
            <v>2.9000000000000001E-2</v>
          </cell>
          <cell r="G65">
            <v>0</v>
          </cell>
          <cell r="H65">
            <v>0</v>
          </cell>
        </row>
        <row r="66">
          <cell r="G66">
            <v>0.39455946050860574</v>
          </cell>
          <cell r="H66">
            <v>29821975.502999999</v>
          </cell>
          <cell r="J66">
            <v>0.5274871794871796</v>
          </cell>
        </row>
        <row r="67">
          <cell r="B67" t="str">
            <v>Cat #</v>
          </cell>
          <cell r="C67" t="str">
            <v>RFP Category</v>
          </cell>
          <cell r="E67" t="str">
            <v>Hrs/Year</v>
          </cell>
          <cell r="H67">
            <v>41920340.342999995</v>
          </cell>
          <cell r="J67">
            <v>0.69692307692307698</v>
          </cell>
        </row>
        <row r="68">
          <cell r="B68">
            <v>1</v>
          </cell>
          <cell r="C68" t="str">
            <v>Program Manager</v>
          </cell>
          <cell r="E68">
            <v>2000</v>
          </cell>
          <cell r="H68" t="str">
            <v>ManTech</v>
          </cell>
          <cell r="I68">
            <v>117000</v>
          </cell>
        </row>
        <row r="69">
          <cell r="B69">
            <v>2</v>
          </cell>
          <cell r="C69" t="str">
            <v>Education Specialist</v>
          </cell>
          <cell r="E69">
            <v>3000</v>
          </cell>
          <cell r="H69" t="str">
            <v>IWA</v>
          </cell>
          <cell r="I69">
            <v>281925</v>
          </cell>
        </row>
        <row r="70">
          <cell r="B70">
            <v>3</v>
          </cell>
          <cell r="C70" t="str">
            <v>Instructional Systems Designer</v>
          </cell>
          <cell r="E70">
            <v>6000</v>
          </cell>
        </row>
        <row r="71">
          <cell r="B71">
            <v>4</v>
          </cell>
          <cell r="C71" t="str">
            <v>Master Training Specialist, Operator</v>
          </cell>
          <cell r="E71">
            <v>2000</v>
          </cell>
          <cell r="I71">
            <v>1316250</v>
          </cell>
        </row>
        <row r="72">
          <cell r="B72">
            <v>5</v>
          </cell>
          <cell r="C72" t="str">
            <v>Master Training Specialist, Maintenance</v>
          </cell>
          <cell r="E72">
            <v>2000</v>
          </cell>
        </row>
        <row r="73">
          <cell r="B73">
            <v>6</v>
          </cell>
          <cell r="C73" t="str">
            <v>Operator Training Specialist</v>
          </cell>
          <cell r="E73">
            <v>6000</v>
          </cell>
        </row>
        <row r="74">
          <cell r="B74">
            <v>7</v>
          </cell>
          <cell r="C74" t="str">
            <v>Maintenance Training Specialist</v>
          </cell>
          <cell r="E74">
            <v>6000</v>
          </cell>
        </row>
        <row r="75">
          <cell r="B75">
            <v>8</v>
          </cell>
          <cell r="C75" t="str">
            <v>Interactive Courseware Specialist</v>
          </cell>
          <cell r="E75">
            <v>6000</v>
          </cell>
        </row>
        <row r="76">
          <cell r="B76">
            <v>9</v>
          </cell>
          <cell r="C76" t="str">
            <v>Web Application Developer</v>
          </cell>
          <cell r="E76">
            <v>6000</v>
          </cell>
        </row>
        <row r="77">
          <cell r="B77">
            <v>10</v>
          </cell>
          <cell r="C77" t="str">
            <v>Database Analyst/Administrator</v>
          </cell>
          <cell r="E77">
            <v>6000</v>
          </cell>
        </row>
        <row r="78">
          <cell r="B78">
            <v>11</v>
          </cell>
          <cell r="C78" t="str">
            <v>Simulator Instructor</v>
          </cell>
          <cell r="E78">
            <v>8750</v>
          </cell>
        </row>
        <row r="79">
          <cell r="B79">
            <v>12</v>
          </cell>
          <cell r="C79" t="str">
            <v>Sr Logistics Analyst</v>
          </cell>
          <cell r="E79">
            <v>12000</v>
          </cell>
        </row>
        <row r="80">
          <cell r="B80">
            <v>13</v>
          </cell>
          <cell r="C80" t="str">
            <v>Logistics Analyst</v>
          </cell>
          <cell r="E80">
            <v>25000</v>
          </cell>
        </row>
        <row r="81">
          <cell r="B81">
            <v>14</v>
          </cell>
          <cell r="C81" t="str">
            <v>Junior Logistics Analyst</v>
          </cell>
          <cell r="E81">
            <v>14000</v>
          </cell>
        </row>
        <row r="82">
          <cell r="B82">
            <v>15</v>
          </cell>
          <cell r="C82" t="str">
            <v>Sr Systems Analyst</v>
          </cell>
          <cell r="E82">
            <v>1700</v>
          </cell>
        </row>
        <row r="83">
          <cell r="B83">
            <v>16</v>
          </cell>
          <cell r="C83" t="str">
            <v>Systems Analyst</v>
          </cell>
          <cell r="E83">
            <v>4500</v>
          </cell>
        </row>
        <row r="84">
          <cell r="B84">
            <v>17</v>
          </cell>
          <cell r="C84" t="str">
            <v>Sr Editor</v>
          </cell>
          <cell r="E84">
            <v>3000</v>
          </cell>
        </row>
        <row r="85">
          <cell r="B85">
            <v>18</v>
          </cell>
          <cell r="C85" t="str">
            <v>Editor</v>
          </cell>
          <cell r="E85">
            <v>3000</v>
          </cell>
        </row>
        <row r="86">
          <cell r="B86">
            <v>19</v>
          </cell>
          <cell r="C86" t="str">
            <v>Graphic Specialist</v>
          </cell>
          <cell r="E86">
            <v>20000</v>
          </cell>
        </row>
        <row r="87">
          <cell r="B87">
            <v>20</v>
          </cell>
          <cell r="C87" t="str">
            <v>Technical Writer/Illustrator</v>
          </cell>
          <cell r="E87">
            <v>2000</v>
          </cell>
        </row>
        <row r="88">
          <cell r="B88">
            <v>21</v>
          </cell>
          <cell r="C88" t="str">
            <v>Document Management Specialist</v>
          </cell>
          <cell r="E88">
            <v>6000</v>
          </cell>
        </row>
        <row r="89">
          <cell r="B89">
            <v>22</v>
          </cell>
          <cell r="C89" t="str">
            <v>Administrative Assistant</v>
          </cell>
          <cell r="E89">
            <v>650</v>
          </cell>
        </row>
        <row r="90">
          <cell r="B90">
            <v>23</v>
          </cell>
          <cell r="C90" t="str">
            <v>Clerk Typist</v>
          </cell>
          <cell r="E90">
            <v>650</v>
          </cell>
        </row>
        <row r="91">
          <cell r="B91">
            <v>24</v>
          </cell>
        </row>
        <row r="92">
          <cell r="B92">
            <v>25</v>
          </cell>
        </row>
        <row r="93">
          <cell r="B93">
            <v>26</v>
          </cell>
          <cell r="C93" t="str">
            <v>Category - 26</v>
          </cell>
        </row>
        <row r="94">
          <cell r="B94">
            <v>27</v>
          </cell>
          <cell r="C94" t="str">
            <v>Category - 27</v>
          </cell>
        </row>
        <row r="95">
          <cell r="B95">
            <v>28</v>
          </cell>
          <cell r="C95" t="str">
            <v>Category - 28</v>
          </cell>
        </row>
        <row r="96">
          <cell r="B96">
            <v>29</v>
          </cell>
          <cell r="C96" t="str">
            <v>Category - 29</v>
          </cell>
        </row>
        <row r="97">
          <cell r="B97">
            <v>30</v>
          </cell>
          <cell r="C97" t="str">
            <v>Category - 30</v>
          </cell>
        </row>
        <row r="98">
          <cell r="B98">
            <v>31</v>
          </cell>
          <cell r="C98" t="str">
            <v>Category - 31</v>
          </cell>
        </row>
        <row r="99">
          <cell r="B99">
            <v>32</v>
          </cell>
          <cell r="C99" t="str">
            <v>Category - 32</v>
          </cell>
        </row>
        <row r="100">
          <cell r="B100">
            <v>33</v>
          </cell>
          <cell r="C100" t="str">
            <v>Category - 33</v>
          </cell>
        </row>
        <row r="101">
          <cell r="B101">
            <v>34</v>
          </cell>
          <cell r="C101" t="str">
            <v>Category - 34</v>
          </cell>
        </row>
        <row r="102">
          <cell r="B102">
            <v>35</v>
          </cell>
          <cell r="C102" t="str">
            <v>Category - 35</v>
          </cell>
        </row>
        <row r="104">
          <cell r="B104" t="str">
            <v>Key</v>
          </cell>
          <cell r="C104" t="str">
            <v>Name</v>
          </cell>
          <cell r="D104" t="str">
            <v>Rate</v>
          </cell>
          <cell r="E104" t="str">
            <v>Category</v>
          </cell>
        </row>
        <row r="105">
          <cell r="B105" t="str">
            <v>Personnel</v>
          </cell>
        </row>
        <row r="106">
          <cell r="B106">
            <v>1</v>
          </cell>
          <cell r="C106" t="str">
            <v>Renfro, R</v>
          </cell>
          <cell r="D106">
            <v>54.33</v>
          </cell>
          <cell r="E106" t="str">
            <v>D6-5</v>
          </cell>
          <cell r="F106" t="str">
            <v>MADG</v>
          </cell>
        </row>
        <row r="107">
          <cell r="B107">
            <v>2</v>
          </cell>
          <cell r="C107" t="str">
            <v>Lausch</v>
          </cell>
          <cell r="F107" t="str">
            <v>New Hire</v>
          </cell>
        </row>
        <row r="108">
          <cell r="B108">
            <v>3</v>
          </cell>
          <cell r="C108" t="str">
            <v>Severe, J</v>
          </cell>
          <cell r="D108">
            <v>19.010000000000002</v>
          </cell>
          <cell r="E108" t="str">
            <v>T2-5</v>
          </cell>
          <cell r="F108" t="str">
            <v>MADG</v>
          </cell>
        </row>
        <row r="109">
          <cell r="B109">
            <v>4</v>
          </cell>
          <cell r="C109" t="str">
            <v>Glithero, S</v>
          </cell>
          <cell r="D109">
            <v>26.53</v>
          </cell>
          <cell r="E109" t="str">
            <v>A4-1</v>
          </cell>
          <cell r="F109" t="str">
            <v>MADG</v>
          </cell>
        </row>
        <row r="110">
          <cell r="B110">
            <v>5</v>
          </cell>
          <cell r="C110" t="str">
            <v>Tibbetts, W</v>
          </cell>
          <cell r="D110">
            <v>24.89</v>
          </cell>
          <cell r="E110" t="str">
            <v>A3-2</v>
          </cell>
          <cell r="F110" t="str">
            <v>MADG</v>
          </cell>
        </row>
        <row r="111">
          <cell r="B111">
            <v>6</v>
          </cell>
          <cell r="C111" t="str">
            <v>Bryan, S</v>
          </cell>
          <cell r="D111">
            <v>22.11</v>
          </cell>
          <cell r="E111" t="str">
            <v>D1-1</v>
          </cell>
          <cell r="F111" t="str">
            <v>MADG</v>
          </cell>
        </row>
        <row r="112">
          <cell r="B112">
            <v>7</v>
          </cell>
          <cell r="C112" t="str">
            <v>Koenig, J R</v>
          </cell>
          <cell r="D112">
            <v>29.26</v>
          </cell>
          <cell r="E112" t="str">
            <v>A3-4</v>
          </cell>
          <cell r="F112" t="str">
            <v>MSTC</v>
          </cell>
        </row>
        <row r="113">
          <cell r="B113">
            <v>8</v>
          </cell>
          <cell r="C113" t="str">
            <v>Hultman</v>
          </cell>
          <cell r="F113" t="str">
            <v>New Hire</v>
          </cell>
        </row>
        <row r="114">
          <cell r="B114">
            <v>9</v>
          </cell>
          <cell r="C114" t="str">
            <v>Smith, N</v>
          </cell>
          <cell r="D114">
            <v>20</v>
          </cell>
          <cell r="E114" t="str">
            <v>A2-3</v>
          </cell>
          <cell r="F114" t="str">
            <v>MADG</v>
          </cell>
        </row>
        <row r="115">
          <cell r="B115">
            <v>10</v>
          </cell>
          <cell r="C115" t="str">
            <v>Gehres</v>
          </cell>
          <cell r="D115">
            <v>33.659999999999997</v>
          </cell>
          <cell r="E115" t="str">
            <v>E3-4</v>
          </cell>
          <cell r="F115" t="str">
            <v>MSTC</v>
          </cell>
        </row>
        <row r="116">
          <cell r="B116">
            <v>11</v>
          </cell>
          <cell r="C116" t="str">
            <v>Crites</v>
          </cell>
          <cell r="F116" t="str">
            <v>New Hire</v>
          </cell>
        </row>
        <row r="117">
          <cell r="B117">
            <v>12</v>
          </cell>
          <cell r="C117" t="str">
            <v>Sturges, C</v>
          </cell>
          <cell r="D117">
            <v>37.26</v>
          </cell>
          <cell r="F117" t="str">
            <v>New Hire</v>
          </cell>
        </row>
        <row r="118">
          <cell r="B118">
            <v>13</v>
          </cell>
          <cell r="C118" t="str">
            <v>Dimitriu, Paul</v>
          </cell>
          <cell r="D118">
            <v>30.8</v>
          </cell>
          <cell r="F118" t="str">
            <v>Temp</v>
          </cell>
          <cell r="G118" t="str">
            <v>(Manpower Professional Services)</v>
          </cell>
        </row>
        <row r="119">
          <cell r="B119">
            <v>14</v>
          </cell>
          <cell r="C119" t="str">
            <v>Worth, Greg</v>
          </cell>
          <cell r="D119">
            <v>46.2</v>
          </cell>
          <cell r="F119" t="str">
            <v>Temp</v>
          </cell>
          <cell r="G119" t="str">
            <v>(Manpower Professional Services)</v>
          </cell>
        </row>
        <row r="120">
          <cell r="B120">
            <v>15</v>
          </cell>
          <cell r="C120" t="str">
            <v>Collins, Doug</v>
          </cell>
          <cell r="D120">
            <v>25</v>
          </cell>
          <cell r="F120" t="str">
            <v>New Hire</v>
          </cell>
        </row>
        <row r="121">
          <cell r="B121">
            <v>16</v>
          </cell>
          <cell r="C121" t="str">
            <v>Cain, John</v>
          </cell>
          <cell r="D121">
            <v>42</v>
          </cell>
          <cell r="F121" t="str">
            <v>Temp</v>
          </cell>
          <cell r="G121" t="str">
            <v>(Manpower Professional Services)</v>
          </cell>
        </row>
        <row r="122">
          <cell r="B122">
            <v>17</v>
          </cell>
          <cell r="C122" t="str">
            <v>Maxwell, Walter</v>
          </cell>
          <cell r="D122">
            <v>42</v>
          </cell>
          <cell r="F122" t="str">
            <v>Temp</v>
          </cell>
          <cell r="G122" t="str">
            <v>(Manpower Professional Services)</v>
          </cell>
        </row>
        <row r="123">
          <cell r="B123">
            <v>18</v>
          </cell>
          <cell r="C123" t="str">
            <v>Torres, Desi</v>
          </cell>
          <cell r="D123">
            <v>42</v>
          </cell>
          <cell r="F123" t="str">
            <v>Temp</v>
          </cell>
          <cell r="G123" t="str">
            <v>(Manpower Professional Services)</v>
          </cell>
        </row>
        <row r="124">
          <cell r="B124">
            <v>19</v>
          </cell>
          <cell r="C124" t="str">
            <v>Franklin, Hubert</v>
          </cell>
          <cell r="D124">
            <v>17.5</v>
          </cell>
          <cell r="E124" t="str">
            <v>A2-1</v>
          </cell>
          <cell r="F124" t="str">
            <v>MADG</v>
          </cell>
        </row>
        <row r="125">
          <cell r="B125">
            <v>20</v>
          </cell>
          <cell r="C125" t="str">
            <v>Name - 20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2:L87"/>
  <sheetViews>
    <sheetView tabSelected="1" workbookViewId="0">
      <selection activeCell="C2" sqref="C2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  <col min="12" max="12" width="11.42578125" style="210" customWidth="1"/>
  </cols>
  <sheetData>
    <row r="2" spans="1:12">
      <c r="B2" s="1" t="s">
        <v>0</v>
      </c>
    </row>
    <row r="3" spans="1:12">
      <c r="C3" s="2" t="str">
        <f>'T&amp;M1'!B8</f>
        <v>Base Year</v>
      </c>
      <c r="E3" s="3" t="s">
        <v>1</v>
      </c>
      <c r="F3">
        <f>'T&amp;M1'!T21</f>
        <v>1.1891</v>
      </c>
    </row>
    <row r="4" spans="1:12">
      <c r="E4" s="4"/>
      <c r="F4" s="4"/>
      <c r="G4" s="4"/>
      <c r="H4" s="4"/>
      <c r="I4" s="4"/>
      <c r="J4" s="4"/>
    </row>
    <row r="5" spans="1:12" s="2" customFormat="1">
      <c r="C5" s="2" t="s">
        <v>2</v>
      </c>
      <c r="D5" s="5" t="s">
        <v>3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6"/>
      <c r="K5" s="6" t="s">
        <v>4</v>
      </c>
      <c r="L5" s="210" t="s">
        <v>198</v>
      </c>
    </row>
    <row r="6" spans="1:12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  <c r="L6" s="210"/>
    </row>
    <row r="7" spans="1:12">
      <c r="A7" s="9"/>
      <c r="B7" s="9">
        <f>B5+1</f>
        <v>1</v>
      </c>
      <c r="C7" t="s">
        <v>85</v>
      </c>
      <c r="D7" s="10">
        <f ca="1">VLOOKUP($B7,'T&amp;M1'!$A$33:$T$113,20,FALSE)</f>
        <v>1400.1</v>
      </c>
      <c r="E7" s="10">
        <v>0</v>
      </c>
      <c r="F7" s="10">
        <v>2749.9555151639997</v>
      </c>
      <c r="G7" s="10">
        <v>0</v>
      </c>
      <c r="H7" s="10">
        <v>0</v>
      </c>
      <c r="I7" s="10">
        <v>2006.5570186951327</v>
      </c>
      <c r="J7" s="10"/>
      <c r="K7" s="10">
        <f t="shared" ref="K7:K42" ca="1" si="0">MAX(D7:I7)</f>
        <v>2749.9555151639997</v>
      </c>
      <c r="L7" s="211">
        <v>2750</v>
      </c>
    </row>
    <row r="8" spans="1:12">
      <c r="A8" s="9"/>
      <c r="B8" s="9">
        <f t="shared" ref="B8:B42" si="1">B7+1</f>
        <v>2</v>
      </c>
      <c r="C8" t="s">
        <v>86</v>
      </c>
      <c r="D8" s="10">
        <f ca="1">VLOOKUP($B8,'T&amp;M1'!$A$33:$T$113,20,FALSE)</f>
        <v>1336.62</v>
      </c>
      <c r="E8" s="10">
        <v>1277.8603694999999</v>
      </c>
      <c r="F8" s="10">
        <v>2153.6206760640002</v>
      </c>
      <c r="G8" s="10">
        <v>3030.4884616149002</v>
      </c>
      <c r="H8" s="10">
        <v>0</v>
      </c>
      <c r="I8" s="10">
        <v>1826.2074733061199</v>
      </c>
      <c r="J8" s="10"/>
      <c r="K8" s="10">
        <f t="shared" ca="1" si="0"/>
        <v>3030.4884616149002</v>
      </c>
      <c r="L8" s="211">
        <v>2155</v>
      </c>
    </row>
    <row r="9" spans="1:12">
      <c r="A9" s="9"/>
      <c r="B9" s="9">
        <f t="shared" si="1"/>
        <v>3</v>
      </c>
      <c r="C9" t="s">
        <v>87</v>
      </c>
      <c r="D9" s="10">
        <f ca="1">VLOOKUP($B9,'T&amp;M1'!$A$33:$T$113,20,FALSE)</f>
        <v>1125.99</v>
      </c>
      <c r="E9" s="10">
        <v>0</v>
      </c>
      <c r="F9" s="10">
        <v>1887.825719208</v>
      </c>
      <c r="G9" s="10">
        <v>0</v>
      </c>
      <c r="H9" s="10">
        <v>0</v>
      </c>
      <c r="I9" s="10">
        <v>1702.7521978358275</v>
      </c>
      <c r="J9" s="10"/>
      <c r="K9" s="10">
        <f t="shared" ca="1" si="0"/>
        <v>1887.825719208</v>
      </c>
      <c r="L9" s="211">
        <v>1888</v>
      </c>
    </row>
    <row r="10" spans="1:12">
      <c r="A10" s="9"/>
      <c r="B10" s="9">
        <f t="shared" si="1"/>
        <v>4</v>
      </c>
      <c r="C10" t="s">
        <v>88</v>
      </c>
      <c r="D10" s="10">
        <f ca="1">VLOOKUP($B10,'T&amp;M1'!$A$33:$T$113,20,FALSE)</f>
        <v>1336.32</v>
      </c>
      <c r="E10" s="10">
        <v>1593.06592731</v>
      </c>
      <c r="F10" s="10">
        <v>2749.9555151639997</v>
      </c>
      <c r="G10" s="10">
        <v>0</v>
      </c>
      <c r="H10" s="10">
        <v>0</v>
      </c>
      <c r="I10" s="10">
        <v>2006.5570186951327</v>
      </c>
      <c r="J10" s="10"/>
      <c r="K10" s="10">
        <f t="shared" ca="1" si="0"/>
        <v>2749.9555151639997</v>
      </c>
      <c r="L10" s="211">
        <v>2006</v>
      </c>
    </row>
    <row r="11" spans="1:12">
      <c r="A11" s="9"/>
      <c r="B11" s="9">
        <f t="shared" si="1"/>
        <v>5</v>
      </c>
      <c r="C11" t="s">
        <v>89</v>
      </c>
      <c r="D11" s="10">
        <f ca="1">VLOOKUP($B11,'T&amp;M1'!$A$33:$T$113,20,FALSE)</f>
        <v>1252.08</v>
      </c>
      <c r="E11" s="10">
        <v>1340.9014810620001</v>
      </c>
      <c r="F11" s="10">
        <v>2153.6206760640002</v>
      </c>
      <c r="G11" s="10">
        <v>0</v>
      </c>
      <c r="H11" s="10">
        <v>0</v>
      </c>
      <c r="I11" s="10">
        <v>1826.2074733061199</v>
      </c>
      <c r="J11" s="10"/>
      <c r="K11" s="10">
        <f t="shared" ca="1" si="0"/>
        <v>2153.6206760640002</v>
      </c>
      <c r="L11" s="211">
        <v>1826</v>
      </c>
    </row>
    <row r="12" spans="1:12">
      <c r="A12" s="9"/>
      <c r="B12" s="9">
        <f t="shared" si="1"/>
        <v>6</v>
      </c>
      <c r="C12" t="s">
        <v>90</v>
      </c>
      <c r="D12" s="10">
        <f ca="1">VLOOKUP($B12,'T&amp;M1'!$A$33:$T$113,20,FALSE)</f>
        <v>1079.94</v>
      </c>
      <c r="E12" s="10">
        <v>1039.3264338600002</v>
      </c>
      <c r="F12" s="10">
        <v>1887.825719208</v>
      </c>
      <c r="G12" s="10">
        <v>0</v>
      </c>
      <c r="H12" s="10">
        <v>0</v>
      </c>
      <c r="I12" s="10">
        <v>1702.7521978358275</v>
      </c>
      <c r="J12" s="10"/>
      <c r="K12" s="10">
        <f t="shared" ca="1" si="0"/>
        <v>1887.825719208</v>
      </c>
      <c r="L12" s="211">
        <v>1703</v>
      </c>
    </row>
    <row r="13" spans="1:12">
      <c r="A13" s="9"/>
      <c r="B13" s="9">
        <f t="shared" si="1"/>
        <v>7</v>
      </c>
      <c r="C13" t="s">
        <v>91</v>
      </c>
      <c r="D13" s="10">
        <f ca="1">VLOOKUP($B13,'T&amp;M1'!$A$33:$T$113,20,FALSE)</f>
        <v>1336.32</v>
      </c>
      <c r="E13" s="10">
        <v>0</v>
      </c>
      <c r="F13" s="10">
        <v>2749.9555151639997</v>
      </c>
      <c r="G13" s="10">
        <v>0</v>
      </c>
      <c r="H13" s="10">
        <v>0</v>
      </c>
      <c r="I13" s="10">
        <v>0</v>
      </c>
      <c r="J13" s="10"/>
      <c r="K13" s="10">
        <f t="shared" ca="1" si="0"/>
        <v>2749.9555151639997</v>
      </c>
      <c r="L13" s="211">
        <v>2750</v>
      </c>
    </row>
    <row r="14" spans="1:12">
      <c r="A14" s="9"/>
      <c r="B14" s="9">
        <f t="shared" si="1"/>
        <v>8</v>
      </c>
      <c r="C14" t="s">
        <v>92</v>
      </c>
      <c r="D14" s="10">
        <f ca="1">VLOOKUP($B14,'T&amp;M1'!$A$33:$T$113,20,FALSE)</f>
        <v>1252.08</v>
      </c>
      <c r="E14" s="10">
        <v>0</v>
      </c>
      <c r="F14" s="10">
        <v>2153.6206760640002</v>
      </c>
      <c r="G14" s="10">
        <v>3030.4884616149002</v>
      </c>
      <c r="H14" s="10">
        <v>0</v>
      </c>
      <c r="I14" s="10">
        <v>0</v>
      </c>
      <c r="J14" s="10"/>
      <c r="K14" s="10">
        <f t="shared" ca="1" si="0"/>
        <v>3030.4884616149002</v>
      </c>
      <c r="L14" s="211">
        <v>2155</v>
      </c>
    </row>
    <row r="15" spans="1:12">
      <c r="A15" s="9"/>
      <c r="B15" s="9">
        <f t="shared" si="1"/>
        <v>9</v>
      </c>
      <c r="C15" t="s">
        <v>93</v>
      </c>
      <c r="D15" s="10">
        <f ca="1">VLOOKUP($B15,'T&amp;M1'!$A$33:$T$113,20,FALSE)</f>
        <v>1079.94</v>
      </c>
      <c r="E15" s="10">
        <v>0</v>
      </c>
      <c r="F15" s="10">
        <v>1887.825719208</v>
      </c>
      <c r="G15" s="10">
        <v>0</v>
      </c>
      <c r="H15" s="10">
        <v>0</v>
      </c>
      <c r="I15" s="10">
        <v>0</v>
      </c>
      <c r="J15" s="10"/>
      <c r="K15" s="10">
        <f t="shared" ca="1" si="0"/>
        <v>1887.825719208</v>
      </c>
      <c r="L15" s="211">
        <v>1888</v>
      </c>
    </row>
    <row r="16" spans="1:12">
      <c r="A16" s="9"/>
      <c r="B16" s="9">
        <f t="shared" si="1"/>
        <v>10</v>
      </c>
      <c r="C16" t="s">
        <v>94</v>
      </c>
      <c r="D16" s="10">
        <f ca="1">VLOOKUP($B16,'T&amp;M1'!$A$33:$T$113,20,FALSE)</f>
        <v>1399.65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/>
      <c r="K16" s="10">
        <f t="shared" ca="1" si="0"/>
        <v>1399.65</v>
      </c>
      <c r="L16" s="211">
        <v>2500</v>
      </c>
    </row>
    <row r="17" spans="1:12">
      <c r="A17" s="9"/>
      <c r="B17" s="9">
        <f t="shared" si="1"/>
        <v>11</v>
      </c>
      <c r="C17" t="s">
        <v>95</v>
      </c>
      <c r="D17" s="10">
        <f ca="1">VLOOKUP($B17,'T&amp;M1'!$A$33:$T$113,20,FALSE)</f>
        <v>1314.83</v>
      </c>
      <c r="E17" s="10">
        <v>0</v>
      </c>
      <c r="F17" s="10">
        <v>2153.6206760640002</v>
      </c>
      <c r="G17" s="10">
        <v>0</v>
      </c>
      <c r="H17" s="10">
        <v>0</v>
      </c>
      <c r="I17" s="10">
        <v>0</v>
      </c>
      <c r="J17" s="10"/>
      <c r="K17" s="10">
        <f t="shared" ca="1" si="0"/>
        <v>2153.6206760640002</v>
      </c>
      <c r="L17" s="211">
        <v>2150</v>
      </c>
    </row>
    <row r="18" spans="1:12">
      <c r="A18" s="9"/>
      <c r="B18" s="9">
        <f t="shared" si="1"/>
        <v>12</v>
      </c>
      <c r="C18" t="s">
        <v>96</v>
      </c>
      <c r="D18" s="10">
        <f ca="1">VLOOKUP($B18,'T&amp;M1'!$A$33:$T$113,20,FALSE)</f>
        <v>1085.17</v>
      </c>
      <c r="E18" s="10">
        <v>0</v>
      </c>
      <c r="F18" s="10">
        <v>1887.825719208</v>
      </c>
      <c r="G18" s="10">
        <v>0</v>
      </c>
      <c r="H18" s="10">
        <v>0</v>
      </c>
      <c r="I18" s="10">
        <v>0</v>
      </c>
      <c r="J18" s="10"/>
      <c r="K18" s="10">
        <f t="shared" ca="1" si="0"/>
        <v>1887.825719208</v>
      </c>
      <c r="L18" s="211">
        <v>1888</v>
      </c>
    </row>
    <row r="19" spans="1:12">
      <c r="A19" s="9"/>
      <c r="B19" s="9">
        <f t="shared" si="1"/>
        <v>13</v>
      </c>
      <c r="C19" t="s">
        <v>97</v>
      </c>
      <c r="D19" s="10">
        <f ca="1">VLOOKUP($B19,'T&amp;M1'!$A$33:$T$113,20,FALSE)</f>
        <v>1435.55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  <c r="K19" s="10">
        <f t="shared" ca="1" si="0"/>
        <v>1435.55</v>
      </c>
      <c r="L19" s="211">
        <v>1436</v>
      </c>
    </row>
    <row r="20" spans="1:12">
      <c r="A20" s="9"/>
      <c r="B20" s="9">
        <f t="shared" si="1"/>
        <v>14</v>
      </c>
      <c r="C20" t="s">
        <v>98</v>
      </c>
      <c r="D20" s="10">
        <f ca="1">VLOOKUP($B20,'T&amp;M1'!$A$33:$T$113,20,FALSE)</f>
        <v>1327.47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/>
      <c r="K20" s="10">
        <f t="shared" ca="1" si="0"/>
        <v>1327.47</v>
      </c>
      <c r="L20" s="211">
        <v>1328</v>
      </c>
    </row>
    <row r="21" spans="1:12">
      <c r="A21" s="9"/>
      <c r="B21" s="9">
        <f t="shared" si="1"/>
        <v>15</v>
      </c>
      <c r="C21" t="s">
        <v>99</v>
      </c>
      <c r="D21" s="10">
        <f ca="1">VLOOKUP($B21,'T&amp;M1'!$A$33:$T$113,20,FALSE)</f>
        <v>1082.4100000000001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1082.4100000000001</v>
      </c>
      <c r="L21" s="211">
        <v>1085</v>
      </c>
    </row>
    <row r="22" spans="1:12">
      <c r="A22" s="9"/>
      <c r="B22" s="9">
        <f t="shared" si="1"/>
        <v>16</v>
      </c>
      <c r="C22" t="s">
        <v>100</v>
      </c>
      <c r="D22" s="10">
        <f ca="1">VLOOKUP($B22,'T&amp;M1'!$A$33:$T$113,20,FALSE)</f>
        <v>1399.65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/>
      <c r="K22" s="10">
        <f t="shared" ca="1" si="0"/>
        <v>1399.65</v>
      </c>
      <c r="L22" s="211">
        <v>1400</v>
      </c>
    </row>
    <row r="23" spans="1:12">
      <c r="A23" s="9"/>
      <c r="B23" s="9">
        <f t="shared" si="1"/>
        <v>17</v>
      </c>
      <c r="C23" t="s">
        <v>101</v>
      </c>
      <c r="D23" s="10">
        <f ca="1">VLOOKUP($B23,'T&amp;M1'!$A$33:$T$113,20,FALSE)</f>
        <v>1314.83</v>
      </c>
      <c r="E23" s="10">
        <v>0</v>
      </c>
      <c r="F23" s="10">
        <v>0</v>
      </c>
      <c r="G23" s="10">
        <v>0</v>
      </c>
      <c r="H23" s="10">
        <v>1703.8138260000003</v>
      </c>
      <c r="I23" s="10">
        <v>0</v>
      </c>
      <c r="J23" s="10"/>
      <c r="K23" s="10">
        <f t="shared" ca="1" si="0"/>
        <v>1703.8138260000003</v>
      </c>
      <c r="L23" s="211">
        <v>1325</v>
      </c>
    </row>
    <row r="24" spans="1:12">
      <c r="A24" s="9"/>
      <c r="B24" s="9">
        <f t="shared" si="1"/>
        <v>18</v>
      </c>
      <c r="C24" t="s">
        <v>102</v>
      </c>
      <c r="D24" s="10">
        <f ca="1">VLOOKUP($B24,'T&amp;M1'!$A$33:$T$113,20,FALSE)</f>
        <v>1085.17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/>
      <c r="K24" s="10">
        <f t="shared" ca="1" si="0"/>
        <v>1085.17</v>
      </c>
      <c r="L24" s="211">
        <v>1086</v>
      </c>
    </row>
    <row r="25" spans="1:12">
      <c r="A25" s="9"/>
      <c r="B25" s="9">
        <f t="shared" si="1"/>
        <v>19</v>
      </c>
      <c r="C25" t="s">
        <v>103</v>
      </c>
      <c r="D25" s="10">
        <f ca="1">VLOOKUP($B25,'T&amp;M1'!$A$33:$T$113,20,FALSE)</f>
        <v>1435.55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/>
      <c r="K25" s="10">
        <f t="shared" ca="1" si="0"/>
        <v>1435.55</v>
      </c>
      <c r="L25" s="211">
        <v>1436</v>
      </c>
    </row>
    <row r="26" spans="1:12">
      <c r="A26" s="9"/>
      <c r="B26" s="9">
        <f t="shared" si="1"/>
        <v>20</v>
      </c>
      <c r="C26" t="s">
        <v>104</v>
      </c>
      <c r="D26" s="10">
        <f ca="1">VLOOKUP($B26,'T&amp;M1'!$A$33:$T$113,20,FALSE)</f>
        <v>1327.47</v>
      </c>
      <c r="E26" s="10">
        <v>0</v>
      </c>
      <c r="F26" s="10">
        <v>0</v>
      </c>
      <c r="G26" s="10">
        <v>0</v>
      </c>
      <c r="H26" s="10">
        <v>1703.8138260000003</v>
      </c>
      <c r="I26" s="10">
        <v>0</v>
      </c>
      <c r="J26" s="10"/>
      <c r="K26" s="10">
        <f t="shared" ca="1" si="0"/>
        <v>1703.8138260000003</v>
      </c>
      <c r="L26" s="211">
        <v>1328</v>
      </c>
    </row>
    <row r="27" spans="1:12">
      <c r="A27" s="9"/>
      <c r="B27" s="9">
        <f t="shared" si="1"/>
        <v>21</v>
      </c>
      <c r="C27" t="s">
        <v>105</v>
      </c>
      <c r="D27" s="10">
        <f ca="1">VLOOKUP($B27,'T&amp;M1'!$A$33:$T$113,20,FALSE)</f>
        <v>1082.4100000000001</v>
      </c>
      <c r="E27" s="10">
        <v>0</v>
      </c>
      <c r="F27" s="10">
        <v>0</v>
      </c>
      <c r="G27" s="10">
        <v>0</v>
      </c>
      <c r="H27" s="10">
        <v>1533.4324434000002</v>
      </c>
      <c r="I27" s="10">
        <v>0</v>
      </c>
      <c r="J27" s="10"/>
      <c r="K27" s="10">
        <f t="shared" ca="1" si="0"/>
        <v>1533.4324434000002</v>
      </c>
      <c r="L27" s="211">
        <v>1083</v>
      </c>
    </row>
    <row r="28" spans="1:12">
      <c r="A28" s="9"/>
      <c r="B28" s="9">
        <f t="shared" si="1"/>
        <v>22</v>
      </c>
      <c r="C28" t="s">
        <v>106</v>
      </c>
      <c r="D28" s="10">
        <f ca="1">VLOOKUP($B28,'T&amp;M1'!$A$33:$T$113,20,FALSE)</f>
        <v>1374.09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/>
      <c r="K28" s="10">
        <f t="shared" ca="1" si="0"/>
        <v>1374.09</v>
      </c>
      <c r="L28" s="211">
        <v>1375</v>
      </c>
    </row>
    <row r="29" spans="1:12">
      <c r="A29" s="9"/>
      <c r="B29" s="9">
        <f t="shared" si="1"/>
        <v>23</v>
      </c>
      <c r="C29" t="s">
        <v>107</v>
      </c>
      <c r="D29" s="10">
        <f ca="1">VLOOKUP($B29,'T&amp;M1'!$A$33:$T$113,20,FALSE)</f>
        <v>1316.56</v>
      </c>
      <c r="E29" s="10">
        <v>0</v>
      </c>
      <c r="F29" s="10">
        <v>0</v>
      </c>
      <c r="G29" s="10">
        <v>0</v>
      </c>
      <c r="H29" s="10">
        <v>1703.8138260000003</v>
      </c>
      <c r="I29" s="10">
        <v>0</v>
      </c>
      <c r="J29" s="10"/>
      <c r="K29" s="10">
        <f t="shared" ca="1" si="0"/>
        <v>1703.8138260000003</v>
      </c>
      <c r="L29" s="211">
        <v>1325</v>
      </c>
    </row>
    <row r="30" spans="1:12">
      <c r="A30" s="9"/>
      <c r="B30" s="9">
        <f t="shared" si="1"/>
        <v>24</v>
      </c>
      <c r="C30" t="s">
        <v>108</v>
      </c>
      <c r="D30" s="10">
        <f ca="1">VLOOKUP($B30,'T&amp;M1'!$A$33:$T$113,20,FALSE)</f>
        <v>1106.68</v>
      </c>
      <c r="E30" s="10">
        <v>0</v>
      </c>
      <c r="F30" s="10">
        <v>0</v>
      </c>
      <c r="G30" s="10">
        <v>0</v>
      </c>
      <c r="H30" s="10">
        <v>1533.4324434000002</v>
      </c>
      <c r="I30" s="10">
        <v>0</v>
      </c>
      <c r="J30" s="10"/>
      <c r="K30" s="10">
        <f t="shared" ca="1" si="0"/>
        <v>1533.4324434000002</v>
      </c>
      <c r="L30" s="211">
        <v>1120</v>
      </c>
    </row>
    <row r="31" spans="1:12">
      <c r="A31" s="9"/>
      <c r="B31" s="9">
        <f t="shared" si="1"/>
        <v>25</v>
      </c>
      <c r="C31" t="s">
        <v>109</v>
      </c>
      <c r="D31" s="10">
        <f ca="1">VLOOKUP($B31,'T&amp;M1'!$A$33:$T$113,20,FALSE)</f>
        <v>1336.32</v>
      </c>
      <c r="E31" s="10">
        <v>0</v>
      </c>
      <c r="F31" s="10">
        <v>2749.9555151639997</v>
      </c>
      <c r="G31" s="10">
        <v>0</v>
      </c>
      <c r="H31" s="10">
        <v>0</v>
      </c>
      <c r="I31" s="10">
        <v>0</v>
      </c>
      <c r="J31" s="10"/>
      <c r="K31" s="10">
        <f t="shared" ca="1" si="0"/>
        <v>2749.9555151639997</v>
      </c>
      <c r="L31" s="211">
        <v>1337</v>
      </c>
    </row>
    <row r="32" spans="1:12">
      <c r="A32" s="9"/>
      <c r="B32" s="9">
        <f t="shared" si="1"/>
        <v>26</v>
      </c>
      <c r="C32" t="s">
        <v>110</v>
      </c>
      <c r="D32" s="10">
        <f ca="1">VLOOKUP($B32,'T&amp;M1'!$A$33:$T$113,20,FALSE)</f>
        <v>1252.08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t="shared" ca="1" si="0"/>
        <v>1252.08</v>
      </c>
      <c r="L32" s="211">
        <v>1252</v>
      </c>
    </row>
    <row r="33" spans="1:12">
      <c r="A33" s="9"/>
      <c r="B33" s="9">
        <f t="shared" si="1"/>
        <v>27</v>
      </c>
      <c r="C33" t="s">
        <v>111</v>
      </c>
      <c r="D33" s="10">
        <f ca="1">VLOOKUP($B33,'T&amp;M1'!$A$33:$T$113,20,FALSE)</f>
        <v>1079.94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  <c r="K33" s="10">
        <f t="shared" ca="1" si="0"/>
        <v>1079.94</v>
      </c>
      <c r="L33" s="211">
        <v>1080</v>
      </c>
    </row>
    <row r="34" spans="1:12">
      <c r="A34" s="9"/>
      <c r="B34" s="9">
        <f t="shared" si="1"/>
        <v>28</v>
      </c>
      <c r="C34" t="s">
        <v>112</v>
      </c>
      <c r="D34" s="10">
        <f ca="1">VLOOKUP($B34,'T&amp;M1'!$A$33:$T$113,20,FALSE)</f>
        <v>1416.08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  <c r="K34" s="10">
        <f t="shared" ca="1" si="0"/>
        <v>1416.08</v>
      </c>
      <c r="L34" s="211">
        <v>1417</v>
      </c>
    </row>
    <row r="35" spans="1:12">
      <c r="A35" s="9"/>
      <c r="B35" s="9">
        <f t="shared" si="1"/>
        <v>29</v>
      </c>
      <c r="C35" t="s">
        <v>113</v>
      </c>
      <c r="D35" s="10">
        <f ca="1">VLOOKUP($B35,'T&amp;M1'!$A$33:$T$113,20,FALSE)</f>
        <v>1215.04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/>
      <c r="K35" s="10">
        <f t="shared" ca="1" si="0"/>
        <v>1215.04</v>
      </c>
      <c r="L35" s="211">
        <v>1215</v>
      </c>
    </row>
    <row r="36" spans="1:12">
      <c r="A36" s="9"/>
      <c r="B36" s="9">
        <f t="shared" si="1"/>
        <v>30</v>
      </c>
      <c r="C36" t="s">
        <v>114</v>
      </c>
      <c r="D36" s="10">
        <f ca="1">VLOOKUP($B36,'T&amp;M1'!$A$33:$T$113,20,FALSE)</f>
        <v>1020.24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>
        <f t="shared" ca="1" si="0"/>
        <v>1020.24</v>
      </c>
      <c r="L36" s="211">
        <v>1020</v>
      </c>
    </row>
    <row r="37" spans="1:12">
      <c r="A37" s="9"/>
      <c r="B37" s="9">
        <f t="shared" si="1"/>
        <v>31</v>
      </c>
      <c r="C37" t="s">
        <v>115</v>
      </c>
      <c r="D37" s="10">
        <f ca="1">VLOOKUP($B37,'T&amp;M1'!$A$33:$T$113,20,FALSE)</f>
        <v>1400.82</v>
      </c>
      <c r="E37" s="10">
        <v>0</v>
      </c>
      <c r="F37" s="10">
        <v>2749.9555151639997</v>
      </c>
      <c r="G37" s="10">
        <v>0</v>
      </c>
      <c r="H37" s="10">
        <v>0</v>
      </c>
      <c r="I37" s="10">
        <v>0</v>
      </c>
      <c r="J37" s="10"/>
      <c r="K37" s="10">
        <f t="shared" ca="1" si="0"/>
        <v>2749.9555151639997</v>
      </c>
      <c r="L37" s="211">
        <v>1400</v>
      </c>
    </row>
    <row r="38" spans="1:12">
      <c r="A38" s="9"/>
      <c r="B38" s="9">
        <f t="shared" si="1"/>
        <v>32</v>
      </c>
      <c r="C38" t="s">
        <v>116</v>
      </c>
      <c r="D38" s="10">
        <f ca="1">VLOOKUP($B38,'T&amp;M1'!$A$33:$T$113,20,FALSE)</f>
        <v>1241.3399999999999</v>
      </c>
      <c r="E38" s="10">
        <v>0</v>
      </c>
      <c r="F38" s="10">
        <v>2153.6206760640002</v>
      </c>
      <c r="G38" s="10">
        <v>0</v>
      </c>
      <c r="H38" s="10">
        <v>0</v>
      </c>
      <c r="I38" s="10">
        <v>0</v>
      </c>
      <c r="J38" s="10"/>
      <c r="K38" s="10">
        <f t="shared" ca="1" si="0"/>
        <v>2153.6206760640002</v>
      </c>
      <c r="L38" s="211">
        <v>1245</v>
      </c>
    </row>
    <row r="39" spans="1:12">
      <c r="A39" s="9"/>
      <c r="B39" s="9">
        <f t="shared" si="1"/>
        <v>33</v>
      </c>
      <c r="C39" t="s">
        <v>117</v>
      </c>
      <c r="D39" s="10">
        <f ca="1">VLOOKUP($B39,'T&amp;M1'!$A$33:$T$113,20,FALSE)</f>
        <v>1021.26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>
        <f t="shared" ca="1" si="0"/>
        <v>1021.26</v>
      </c>
      <c r="L39" s="211">
        <v>1025</v>
      </c>
    </row>
    <row r="40" spans="1:12">
      <c r="A40" s="9"/>
      <c r="B40" s="9">
        <f t="shared" si="1"/>
        <v>34</v>
      </c>
      <c r="C40" t="s">
        <v>118</v>
      </c>
      <c r="D40" s="10">
        <f ca="1">VLOOKUP($B40,'T&amp;M1'!$A$33:$T$113,20,FALSE)</f>
        <v>1290.1300000000001</v>
      </c>
      <c r="E40" s="10">
        <v>0</v>
      </c>
      <c r="F40" s="10">
        <v>0</v>
      </c>
      <c r="G40" s="10">
        <v>0</v>
      </c>
      <c r="H40" s="10">
        <v>0</v>
      </c>
      <c r="I40" s="10">
        <v>2318.6819652483846</v>
      </c>
      <c r="J40" s="10"/>
      <c r="K40" s="10">
        <f t="shared" ca="1" si="0"/>
        <v>2318.6819652483846</v>
      </c>
      <c r="L40" s="211">
        <v>2320</v>
      </c>
    </row>
    <row r="41" spans="1:12">
      <c r="A41" s="9"/>
      <c r="B41" s="9">
        <f t="shared" si="1"/>
        <v>35</v>
      </c>
      <c r="C41" t="s">
        <v>119</v>
      </c>
      <c r="D41" s="10">
        <f ca="1">VLOOKUP($B41,'T&amp;M1'!$A$33:$T$113,20,FALSE)</f>
        <v>1224.03</v>
      </c>
      <c r="E41" s="10">
        <v>0</v>
      </c>
      <c r="F41" s="10">
        <v>0</v>
      </c>
      <c r="G41" s="10">
        <v>0</v>
      </c>
      <c r="H41" s="10">
        <v>0</v>
      </c>
      <c r="I41" s="10">
        <v>2221.2691641322658</v>
      </c>
      <c r="J41" s="10"/>
      <c r="K41" s="10">
        <f t="shared" ca="1" si="0"/>
        <v>2221.2691641322658</v>
      </c>
      <c r="L41" s="211">
        <v>2225</v>
      </c>
    </row>
    <row r="42" spans="1:12">
      <c r="A42" s="9"/>
      <c r="B42" s="9">
        <f t="shared" si="1"/>
        <v>36</v>
      </c>
      <c r="C42" t="s">
        <v>120</v>
      </c>
      <c r="D42" s="10">
        <f ca="1">VLOOKUP($B42,'T&amp;M1'!$A$33:$T$113,20,FALSE)</f>
        <v>1014.13</v>
      </c>
      <c r="E42" s="10">
        <v>0</v>
      </c>
      <c r="F42" s="10">
        <v>0</v>
      </c>
      <c r="G42" s="10">
        <v>0</v>
      </c>
      <c r="H42" s="10">
        <v>0</v>
      </c>
      <c r="I42" s="10">
        <v>1967.5293770729504</v>
      </c>
      <c r="J42" s="10"/>
      <c r="K42" s="10">
        <f t="shared" ca="1" si="0"/>
        <v>1967.5293770729504</v>
      </c>
      <c r="L42" s="211">
        <v>1970</v>
      </c>
    </row>
    <row r="43" spans="1:12">
      <c r="A43" s="9"/>
      <c r="B43" s="9"/>
      <c r="C43" s="1" t="s">
        <v>6</v>
      </c>
      <c r="D43" s="10"/>
      <c r="E43" s="10"/>
      <c r="F43" s="10"/>
      <c r="G43" s="10"/>
      <c r="H43" s="10"/>
      <c r="I43" s="10"/>
      <c r="J43" s="10"/>
      <c r="K43" s="10"/>
    </row>
    <row r="44" spans="1:12">
      <c r="A44" s="9"/>
      <c r="B44" s="9">
        <f>B42+1</f>
        <v>37</v>
      </c>
      <c r="C44" t="s">
        <v>121</v>
      </c>
      <c r="D44" s="10">
        <f ca="1">VLOOKUP($B44,'T&amp;M1'!$A$33:$T$113,20,FALSE)</f>
        <v>1435.55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/>
      <c r="K44" s="10">
        <f ca="1">MAX(D44:I44)</f>
        <v>1435.55</v>
      </c>
      <c r="L44" s="211">
        <v>1436</v>
      </c>
    </row>
    <row r="45" spans="1:12">
      <c r="A45" s="9"/>
      <c r="B45" s="9">
        <f>B44+1</f>
        <v>38</v>
      </c>
      <c r="C45" t="s">
        <v>122</v>
      </c>
      <c r="D45" s="10">
        <f ca="1">VLOOKUP($B45,'T&amp;M1'!$A$33:$T$113,20,FALSE)</f>
        <v>1327.47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/>
      <c r="K45" s="10">
        <f ca="1">MAX(D45:I45)</f>
        <v>1327.47</v>
      </c>
      <c r="L45" s="211">
        <v>1328</v>
      </c>
    </row>
    <row r="46" spans="1:12">
      <c r="A46" s="9"/>
      <c r="B46" s="9">
        <f>B45+1</f>
        <v>39</v>
      </c>
      <c r="C46" t="s">
        <v>123</v>
      </c>
      <c r="D46" s="10">
        <f ca="1">VLOOKUP($B46,'T&amp;M1'!$A$33:$T$113,20,FALSE)</f>
        <v>1435.55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/>
      <c r="K46" s="10">
        <f ca="1">MAX(D46:I46)</f>
        <v>1435.55</v>
      </c>
      <c r="L46" s="211">
        <v>1436</v>
      </c>
    </row>
    <row r="47" spans="1:12">
      <c r="A47" s="9"/>
      <c r="B47" s="9"/>
      <c r="C47" s="2" t="s">
        <v>7</v>
      </c>
      <c r="D47" s="10"/>
      <c r="E47" s="10"/>
      <c r="F47" s="10"/>
      <c r="G47" s="10"/>
      <c r="H47" s="10"/>
      <c r="I47" s="10"/>
      <c r="J47" s="10"/>
      <c r="K47" s="10"/>
    </row>
    <row r="48" spans="1:12">
      <c r="A48" s="9">
        <f t="shared" ref="A48:A83" si="2">B7</f>
        <v>1</v>
      </c>
      <c r="B48" s="9">
        <f>B46+1</f>
        <v>40</v>
      </c>
      <c r="C48" t="s">
        <v>85</v>
      </c>
      <c r="D48" s="10">
        <f ca="1">VLOOKUP($B48,'T&amp;M1'!$A$33:$T$113,20,FALSE)</f>
        <v>1115.8900000000001</v>
      </c>
      <c r="E48" s="10">
        <v>0</v>
      </c>
      <c r="F48" s="10">
        <v>2749.9555151639997</v>
      </c>
      <c r="G48" s="10">
        <v>0</v>
      </c>
      <c r="H48" s="10">
        <v>0</v>
      </c>
      <c r="I48" s="10">
        <v>1101.9116757208176</v>
      </c>
      <c r="J48" s="10"/>
      <c r="K48" s="10">
        <f t="shared" ref="K48:K83" ca="1" si="3">MAX(D48:I48)</f>
        <v>2749.9555151639997</v>
      </c>
      <c r="L48" s="211">
        <v>2750</v>
      </c>
    </row>
    <row r="49" spans="1:12">
      <c r="A49" s="9">
        <f t="shared" si="2"/>
        <v>2</v>
      </c>
      <c r="B49" s="9">
        <f t="shared" ref="B49:B83" si="4">B48+1</f>
        <v>41</v>
      </c>
      <c r="C49" t="s">
        <v>86</v>
      </c>
      <c r="D49" s="10">
        <f ca="1">VLOOKUP($B49,'T&amp;M1'!$A$33:$T$113,20,FALSE)</f>
        <v>1020.99</v>
      </c>
      <c r="E49" s="10">
        <v>1277.8603694999999</v>
      </c>
      <c r="F49" s="10">
        <v>2153.6206760640002</v>
      </c>
      <c r="G49" s="10">
        <v>2396.38006999248</v>
      </c>
      <c r="H49" s="10">
        <v>0</v>
      </c>
      <c r="I49" s="10">
        <v>951.28373541191411</v>
      </c>
      <c r="J49" s="10"/>
      <c r="K49" s="10">
        <f t="shared" ca="1" si="3"/>
        <v>2396.38006999248</v>
      </c>
      <c r="L49" s="211">
        <v>2400</v>
      </c>
    </row>
    <row r="50" spans="1:12">
      <c r="A50" s="9">
        <f t="shared" si="2"/>
        <v>3</v>
      </c>
      <c r="B50" s="9">
        <f t="shared" si="4"/>
        <v>42</v>
      </c>
      <c r="C50" t="s">
        <v>87</v>
      </c>
      <c r="D50" s="10">
        <f ca="1">VLOOKUP($B50,'T&amp;M1'!$A$33:$T$113,20,FALSE)</f>
        <v>705.84</v>
      </c>
      <c r="E50" s="10">
        <v>0</v>
      </c>
      <c r="F50" s="10">
        <v>1887.825719208</v>
      </c>
      <c r="G50" s="10">
        <v>1483.6810796808002</v>
      </c>
      <c r="H50" s="10">
        <v>0</v>
      </c>
      <c r="I50" s="10">
        <v>842.9778217542987</v>
      </c>
      <c r="J50" s="10"/>
      <c r="K50" s="10">
        <f t="shared" ca="1" si="3"/>
        <v>1887.825719208</v>
      </c>
      <c r="L50" s="211">
        <v>1888</v>
      </c>
    </row>
    <row r="51" spans="1:12">
      <c r="A51" s="9">
        <f t="shared" si="2"/>
        <v>4</v>
      </c>
      <c r="B51" s="9">
        <f t="shared" si="4"/>
        <v>43</v>
      </c>
      <c r="C51" t="s">
        <v>88</v>
      </c>
      <c r="D51" s="10">
        <f ca="1">VLOOKUP($B51,'T&amp;M1'!$A$33:$T$113,20,FALSE)</f>
        <v>1020.5</v>
      </c>
      <c r="E51" s="10">
        <v>1593.06592731</v>
      </c>
      <c r="F51" s="10">
        <v>2749.9555151639997</v>
      </c>
      <c r="G51" s="10">
        <v>2189.4689189630399</v>
      </c>
      <c r="H51" s="10">
        <v>0</v>
      </c>
      <c r="I51" s="10">
        <v>1101.9116757208176</v>
      </c>
      <c r="J51" s="10"/>
      <c r="K51" s="10">
        <f t="shared" ca="1" si="3"/>
        <v>2749.9555151639997</v>
      </c>
      <c r="L51" s="211">
        <v>2750</v>
      </c>
    </row>
    <row r="52" spans="1:12">
      <c r="A52" s="9">
        <f t="shared" si="2"/>
        <v>5</v>
      </c>
      <c r="B52" s="9">
        <f t="shared" si="4"/>
        <v>44</v>
      </c>
      <c r="C52" t="s">
        <v>89</v>
      </c>
      <c r="D52" s="10">
        <f ca="1">VLOOKUP($B52,'T&amp;M1'!$A$33:$T$113,20,FALSE)</f>
        <v>894.47</v>
      </c>
      <c r="E52" s="10">
        <v>1340.9014810620001</v>
      </c>
      <c r="F52" s="10">
        <v>2153.6206760640002</v>
      </c>
      <c r="G52" s="10">
        <v>0</v>
      </c>
      <c r="H52" s="10">
        <v>0</v>
      </c>
      <c r="I52" s="10">
        <v>951.28373541191411</v>
      </c>
      <c r="J52" s="10"/>
      <c r="K52" s="10">
        <f t="shared" ca="1" si="3"/>
        <v>2153.6206760640002</v>
      </c>
      <c r="L52" s="211">
        <v>2155</v>
      </c>
    </row>
    <row r="53" spans="1:12">
      <c r="A53" s="9">
        <f t="shared" si="2"/>
        <v>6</v>
      </c>
      <c r="B53" s="9">
        <f t="shared" si="4"/>
        <v>45</v>
      </c>
      <c r="C53" t="s">
        <v>90</v>
      </c>
      <c r="D53" s="10">
        <f ca="1">VLOOKUP($B53,'T&amp;M1'!$A$33:$T$113,20,FALSE)</f>
        <v>636.94000000000005</v>
      </c>
      <c r="E53" s="10">
        <v>1039.3264338600002</v>
      </c>
      <c r="F53" s="10">
        <v>1887.825719208</v>
      </c>
      <c r="G53" s="10">
        <v>0</v>
      </c>
      <c r="H53" s="10">
        <v>0</v>
      </c>
      <c r="I53" s="10">
        <v>842.9778217542987</v>
      </c>
      <c r="J53" s="10"/>
      <c r="K53" s="10">
        <f t="shared" ca="1" si="3"/>
        <v>1887.825719208</v>
      </c>
      <c r="L53" s="211">
        <v>1888</v>
      </c>
    </row>
    <row r="54" spans="1:12">
      <c r="A54" s="9">
        <f t="shared" si="2"/>
        <v>7</v>
      </c>
      <c r="B54" s="9">
        <f t="shared" si="4"/>
        <v>46</v>
      </c>
      <c r="C54" t="s">
        <v>91</v>
      </c>
      <c r="D54" s="10">
        <f ca="1">VLOOKUP($B54,'T&amp;M1'!$A$33:$T$113,20,FALSE)</f>
        <v>1020.5</v>
      </c>
      <c r="E54" s="10">
        <v>0</v>
      </c>
      <c r="F54" s="10">
        <v>2749.9555151639997</v>
      </c>
      <c r="G54" s="10">
        <v>1697.9527064385602</v>
      </c>
      <c r="H54" s="10">
        <v>0</v>
      </c>
      <c r="I54" s="10">
        <v>0</v>
      </c>
      <c r="J54" s="10"/>
      <c r="K54" s="10">
        <f t="shared" ca="1" si="3"/>
        <v>2749.9555151639997</v>
      </c>
      <c r="L54" s="211">
        <v>2750</v>
      </c>
    </row>
    <row r="55" spans="1:12">
      <c r="A55" s="9">
        <f t="shared" si="2"/>
        <v>8</v>
      </c>
      <c r="B55" s="9">
        <f t="shared" si="4"/>
        <v>47</v>
      </c>
      <c r="C55" t="s">
        <v>92</v>
      </c>
      <c r="D55" s="10">
        <f ca="1">VLOOKUP($B55,'T&amp;M1'!$A$33:$T$113,20,FALSE)</f>
        <v>894.47</v>
      </c>
      <c r="E55" s="10">
        <v>0</v>
      </c>
      <c r="F55" s="10">
        <v>2153.6206760640002</v>
      </c>
      <c r="G55" s="10">
        <v>2396.38006999248</v>
      </c>
      <c r="H55" s="10">
        <v>0</v>
      </c>
      <c r="I55" s="10">
        <v>0</v>
      </c>
      <c r="J55" s="10"/>
      <c r="K55" s="10">
        <f t="shared" ca="1" si="3"/>
        <v>2396.38006999248</v>
      </c>
      <c r="L55" s="211">
        <v>2400</v>
      </c>
    </row>
    <row r="56" spans="1:12">
      <c r="A56" s="9">
        <f t="shared" si="2"/>
        <v>9</v>
      </c>
      <c r="B56" s="9">
        <f t="shared" si="4"/>
        <v>48</v>
      </c>
      <c r="C56" t="s">
        <v>93</v>
      </c>
      <c r="D56" s="10">
        <f ca="1">VLOOKUP($B56,'T&amp;M1'!$A$33:$T$113,20,FALSE)</f>
        <v>636.94000000000005</v>
      </c>
      <c r="E56" s="10">
        <v>0</v>
      </c>
      <c r="F56" s="10">
        <v>1887.825719208</v>
      </c>
      <c r="G56" s="10">
        <v>1564.6463126923202</v>
      </c>
      <c r="H56" s="10">
        <v>0</v>
      </c>
      <c r="I56" s="10">
        <v>0</v>
      </c>
      <c r="J56" s="10"/>
      <c r="K56" s="10">
        <f t="shared" ca="1" si="3"/>
        <v>1887.825719208</v>
      </c>
      <c r="L56" s="211">
        <v>1888</v>
      </c>
    </row>
    <row r="57" spans="1:12">
      <c r="A57" s="9">
        <f t="shared" si="2"/>
        <v>10</v>
      </c>
      <c r="B57" s="9">
        <f t="shared" si="4"/>
        <v>49</v>
      </c>
      <c r="C57" t="s">
        <v>94</v>
      </c>
      <c r="D57" s="10">
        <f ca="1">VLOOKUP($B57,'T&amp;M1'!$A$33:$T$113,20,FALSE)</f>
        <v>1115.23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t="shared" ca="1" si="3"/>
        <v>1115.23</v>
      </c>
      <c r="L57" s="211">
        <v>1115</v>
      </c>
    </row>
    <row r="58" spans="1:12">
      <c r="A58" s="9">
        <f t="shared" si="2"/>
        <v>11</v>
      </c>
      <c r="B58" s="9">
        <f t="shared" si="4"/>
        <v>50</v>
      </c>
      <c r="C58" t="s">
        <v>95</v>
      </c>
      <c r="D58" s="10">
        <f ca="1">VLOOKUP($B58,'T&amp;M1'!$A$33:$T$113,20,FALSE)</f>
        <v>988.36</v>
      </c>
      <c r="E58" s="10">
        <v>0</v>
      </c>
      <c r="F58" s="10">
        <v>2153.6206760640002</v>
      </c>
      <c r="G58" s="10">
        <v>0</v>
      </c>
      <c r="H58" s="10">
        <v>0</v>
      </c>
      <c r="I58" s="10">
        <v>0</v>
      </c>
      <c r="J58" s="10"/>
      <c r="K58" s="10">
        <f t="shared" ca="1" si="3"/>
        <v>2153.6206760640002</v>
      </c>
      <c r="L58" s="211">
        <v>2155</v>
      </c>
    </row>
    <row r="59" spans="1:12">
      <c r="A59" s="9">
        <f t="shared" si="2"/>
        <v>12</v>
      </c>
      <c r="B59" s="9">
        <f t="shared" si="4"/>
        <v>51</v>
      </c>
      <c r="C59" t="s">
        <v>96</v>
      </c>
      <c r="D59" s="10">
        <f ca="1">VLOOKUP($B59,'T&amp;M1'!$A$33:$T$113,20,FALSE)</f>
        <v>644.72</v>
      </c>
      <c r="E59" s="10">
        <v>0</v>
      </c>
      <c r="F59" s="10">
        <v>1887.825719208</v>
      </c>
      <c r="G59" s="10">
        <v>0</v>
      </c>
      <c r="H59" s="10">
        <v>0</v>
      </c>
      <c r="I59" s="10">
        <v>0</v>
      </c>
      <c r="J59" s="10"/>
      <c r="K59" s="10">
        <f t="shared" ca="1" si="3"/>
        <v>1887.825719208</v>
      </c>
      <c r="L59" s="211">
        <v>1888</v>
      </c>
    </row>
    <row r="60" spans="1:12">
      <c r="A60" s="9">
        <f t="shared" si="2"/>
        <v>13</v>
      </c>
      <c r="B60" s="9">
        <f t="shared" si="4"/>
        <v>52</v>
      </c>
      <c r="C60" t="s">
        <v>97</v>
      </c>
      <c r="D60" s="10">
        <f ca="1">VLOOKUP($B60,'T&amp;M1'!$A$33:$T$113,20,FALSE)</f>
        <v>1169.04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/>
      <c r="K60" s="10">
        <f t="shared" ca="1" si="3"/>
        <v>1169.04</v>
      </c>
      <c r="L60" s="211">
        <v>1170</v>
      </c>
    </row>
    <row r="61" spans="1:12">
      <c r="A61" s="9">
        <f t="shared" si="2"/>
        <v>14</v>
      </c>
      <c r="B61" s="9">
        <f t="shared" si="4"/>
        <v>53</v>
      </c>
      <c r="C61" t="s">
        <v>98</v>
      </c>
      <c r="D61" s="10">
        <f ca="1">VLOOKUP($B61,'T&amp;M1'!$A$33:$T$113,20,FALSE)</f>
        <v>1007.41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/>
      <c r="K61" s="10">
        <f t="shared" ca="1" si="3"/>
        <v>1007.41</v>
      </c>
      <c r="L61" s="211">
        <v>1008</v>
      </c>
    </row>
    <row r="62" spans="1:12">
      <c r="A62" s="9">
        <f t="shared" si="2"/>
        <v>15</v>
      </c>
      <c r="B62" s="9">
        <f t="shared" si="4"/>
        <v>54</v>
      </c>
      <c r="C62" t="s">
        <v>99</v>
      </c>
      <c r="D62" s="10">
        <f ca="1">VLOOKUP($B62,'T&amp;M1'!$A$33:$T$113,20,FALSE)</f>
        <v>640.41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/>
      <c r="K62" s="10">
        <f t="shared" ca="1" si="3"/>
        <v>640.41</v>
      </c>
      <c r="L62" s="211">
        <v>900</v>
      </c>
    </row>
    <row r="63" spans="1:12">
      <c r="A63" s="9">
        <f t="shared" si="2"/>
        <v>16</v>
      </c>
      <c r="B63" s="9">
        <f t="shared" si="4"/>
        <v>55</v>
      </c>
      <c r="C63" t="s">
        <v>100</v>
      </c>
      <c r="D63" s="10">
        <f ca="1">VLOOKUP($B63,'T&amp;M1'!$A$33:$T$113,20,FALSE)</f>
        <v>1115.23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/>
      <c r="K63" s="10">
        <f t="shared" ca="1" si="3"/>
        <v>1115.23</v>
      </c>
      <c r="L63" s="211">
        <v>1515</v>
      </c>
    </row>
    <row r="64" spans="1:12">
      <c r="A64" s="9">
        <f t="shared" si="2"/>
        <v>17</v>
      </c>
      <c r="B64" s="9">
        <f t="shared" si="4"/>
        <v>56</v>
      </c>
      <c r="C64" t="s">
        <v>101</v>
      </c>
      <c r="D64" s="10">
        <f ca="1">VLOOKUP($B64,'T&amp;M1'!$A$33:$T$113,20,FALSE)</f>
        <v>988.36</v>
      </c>
      <c r="E64" s="10">
        <v>0</v>
      </c>
      <c r="F64" s="10">
        <v>0</v>
      </c>
      <c r="G64" s="10">
        <v>0</v>
      </c>
      <c r="H64" s="10">
        <v>1448.2417521000002</v>
      </c>
      <c r="I64" s="10">
        <v>0</v>
      </c>
      <c r="J64" s="10"/>
      <c r="K64" s="10">
        <f t="shared" ca="1" si="3"/>
        <v>1448.2417521000002</v>
      </c>
      <c r="L64" s="211">
        <v>1450</v>
      </c>
    </row>
    <row r="65" spans="1:12">
      <c r="A65" s="9">
        <f t="shared" si="2"/>
        <v>18</v>
      </c>
      <c r="B65" s="9">
        <f t="shared" si="4"/>
        <v>57</v>
      </c>
      <c r="C65" t="s">
        <v>102</v>
      </c>
      <c r="D65" s="10">
        <f ca="1">VLOOKUP($B65,'T&amp;M1'!$A$33:$T$113,20,FALSE)</f>
        <v>644.72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/>
      <c r="K65" s="10">
        <f t="shared" ca="1" si="3"/>
        <v>644.72</v>
      </c>
      <c r="L65" s="211">
        <v>1250</v>
      </c>
    </row>
    <row r="66" spans="1:12">
      <c r="A66" s="9">
        <f t="shared" si="2"/>
        <v>19</v>
      </c>
      <c r="B66" s="9">
        <f t="shared" si="4"/>
        <v>58</v>
      </c>
      <c r="C66" t="s">
        <v>103</v>
      </c>
      <c r="D66" s="10">
        <f ca="1">VLOOKUP($B66,'T&amp;M1'!$A$33:$T$113,20,FALSE)</f>
        <v>1169.04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/>
      <c r="K66" s="10">
        <f t="shared" ca="1" si="3"/>
        <v>1169.04</v>
      </c>
      <c r="L66" s="211">
        <v>1515</v>
      </c>
    </row>
    <row r="67" spans="1:12">
      <c r="A67" s="9">
        <f t="shared" si="2"/>
        <v>20</v>
      </c>
      <c r="B67" s="9">
        <f t="shared" si="4"/>
        <v>59</v>
      </c>
      <c r="C67" t="s">
        <v>104</v>
      </c>
      <c r="D67" s="10">
        <f ca="1">VLOOKUP($B67,'T&amp;M1'!$A$33:$T$113,20,FALSE)</f>
        <v>1007.41</v>
      </c>
      <c r="E67" s="10">
        <v>0</v>
      </c>
      <c r="F67" s="10">
        <v>0</v>
      </c>
      <c r="G67" s="10">
        <v>0</v>
      </c>
      <c r="H67" s="10">
        <v>1448.2417521000002</v>
      </c>
      <c r="I67" s="10">
        <v>0</v>
      </c>
      <c r="J67" s="10"/>
      <c r="K67" s="10">
        <f t="shared" ca="1" si="3"/>
        <v>1448.2417521000002</v>
      </c>
      <c r="L67" s="211">
        <v>1450</v>
      </c>
    </row>
    <row r="68" spans="1:12">
      <c r="A68" s="9">
        <f t="shared" si="2"/>
        <v>21</v>
      </c>
      <c r="B68" s="9">
        <f t="shared" si="4"/>
        <v>60</v>
      </c>
      <c r="C68" t="s">
        <v>105</v>
      </c>
      <c r="D68" s="10">
        <f ca="1">VLOOKUP($B68,'T&amp;M1'!$A$33:$T$113,20,FALSE)</f>
        <v>640.41</v>
      </c>
      <c r="E68" s="10">
        <v>0</v>
      </c>
      <c r="F68" s="10">
        <v>0</v>
      </c>
      <c r="G68" s="10">
        <v>0</v>
      </c>
      <c r="H68" s="10">
        <v>1277.8603694999999</v>
      </c>
      <c r="I68" s="10">
        <v>0</v>
      </c>
      <c r="J68" s="10"/>
      <c r="K68" s="10">
        <f t="shared" ca="1" si="3"/>
        <v>1277.8603694999999</v>
      </c>
      <c r="L68" s="211">
        <v>1278</v>
      </c>
    </row>
    <row r="69" spans="1:12">
      <c r="A69" s="9">
        <f t="shared" si="2"/>
        <v>22</v>
      </c>
      <c r="B69" s="9">
        <f t="shared" si="4"/>
        <v>61</v>
      </c>
      <c r="C69" t="s">
        <v>106</v>
      </c>
      <c r="D69" s="10">
        <f ca="1">VLOOKUP($B69,'T&amp;M1'!$A$33:$T$113,20,FALSE)</f>
        <v>1076.97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/>
      <c r="K69" s="10">
        <f t="shared" ca="1" si="3"/>
        <v>1076.97</v>
      </c>
      <c r="L69" s="211">
        <v>1080</v>
      </c>
    </row>
    <row r="70" spans="1:12">
      <c r="A70" s="9">
        <f t="shared" si="2"/>
        <v>23</v>
      </c>
      <c r="B70" s="9">
        <f t="shared" si="4"/>
        <v>62</v>
      </c>
      <c r="C70" t="s">
        <v>107</v>
      </c>
      <c r="D70" s="10">
        <f ca="1">VLOOKUP($B70,'T&amp;M1'!$A$33:$T$113,20,FALSE)</f>
        <v>991.02</v>
      </c>
      <c r="E70" s="10">
        <v>0</v>
      </c>
      <c r="F70" s="10">
        <v>0</v>
      </c>
      <c r="G70" s="10">
        <v>0</v>
      </c>
      <c r="H70" s="10">
        <v>1448.2417521000002</v>
      </c>
      <c r="I70" s="10">
        <v>0</v>
      </c>
      <c r="J70" s="10"/>
      <c r="K70" s="10">
        <f t="shared" ca="1" si="3"/>
        <v>1448.2417521000002</v>
      </c>
      <c r="L70" s="211">
        <v>1450</v>
      </c>
    </row>
    <row r="71" spans="1:12">
      <c r="A71" s="9">
        <f t="shared" si="2"/>
        <v>24</v>
      </c>
      <c r="B71" s="9">
        <f t="shared" si="4"/>
        <v>63</v>
      </c>
      <c r="C71" t="s">
        <v>108</v>
      </c>
      <c r="D71" s="10">
        <f ca="1">VLOOKUP($B71,'T&amp;M1'!$A$33:$T$113,20,FALSE)</f>
        <v>676.86</v>
      </c>
      <c r="E71" s="10">
        <v>0</v>
      </c>
      <c r="F71" s="10">
        <v>0</v>
      </c>
      <c r="G71" s="10">
        <v>1637.5695444451201</v>
      </c>
      <c r="H71" s="10">
        <v>1277.8603694999999</v>
      </c>
      <c r="I71" s="10">
        <v>0</v>
      </c>
      <c r="J71" s="10"/>
      <c r="K71" s="10">
        <f t="shared" ca="1" si="3"/>
        <v>1637.5695444451201</v>
      </c>
      <c r="L71" s="211">
        <v>1277</v>
      </c>
    </row>
    <row r="72" spans="1:12">
      <c r="A72" s="9">
        <f t="shared" si="2"/>
        <v>25</v>
      </c>
      <c r="B72" s="9">
        <f t="shared" si="4"/>
        <v>64</v>
      </c>
      <c r="C72" t="s">
        <v>109</v>
      </c>
      <c r="D72" s="10">
        <f ca="1">VLOOKUP($B72,'T&amp;M1'!$A$33:$T$113,20,FALSE)</f>
        <v>1020.5</v>
      </c>
      <c r="E72" s="10">
        <v>0</v>
      </c>
      <c r="F72" s="10">
        <v>2749.9555151639997</v>
      </c>
      <c r="G72" s="10">
        <v>0</v>
      </c>
      <c r="H72" s="10">
        <v>0</v>
      </c>
      <c r="I72" s="10">
        <v>0</v>
      </c>
      <c r="J72" s="10"/>
      <c r="K72" s="10">
        <f t="shared" ca="1" si="3"/>
        <v>2749.9555151639997</v>
      </c>
      <c r="L72" s="211">
        <v>1150</v>
      </c>
    </row>
    <row r="73" spans="1:12">
      <c r="A73" s="9">
        <f t="shared" si="2"/>
        <v>26</v>
      </c>
      <c r="B73" s="9">
        <f t="shared" si="4"/>
        <v>65</v>
      </c>
      <c r="C73" t="s">
        <v>110</v>
      </c>
      <c r="D73" s="10">
        <f ca="1">VLOOKUP($B73,'T&amp;M1'!$A$33:$T$113,20,FALSE)</f>
        <v>894.47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/>
      <c r="K73" s="10">
        <f t="shared" ca="1" si="3"/>
        <v>894.47</v>
      </c>
      <c r="L73" s="211">
        <v>1050</v>
      </c>
    </row>
    <row r="74" spans="1:12">
      <c r="A74" s="9">
        <f t="shared" si="2"/>
        <v>27</v>
      </c>
      <c r="B74" s="9">
        <f t="shared" si="4"/>
        <v>66</v>
      </c>
      <c r="C74" t="s">
        <v>111</v>
      </c>
      <c r="D74" s="10">
        <f ca="1">VLOOKUP($B74,'T&amp;M1'!$A$33:$T$113,20,FALSE)</f>
        <v>636.94000000000005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/>
      <c r="K74" s="10">
        <f t="shared" ca="1" si="3"/>
        <v>636.94000000000005</v>
      </c>
      <c r="L74" s="211">
        <v>950</v>
      </c>
    </row>
    <row r="75" spans="1:12">
      <c r="A75" s="9">
        <f t="shared" si="2"/>
        <v>28</v>
      </c>
      <c r="B75" s="9">
        <f t="shared" si="4"/>
        <v>67</v>
      </c>
      <c r="C75" t="s">
        <v>112</v>
      </c>
      <c r="D75" s="10">
        <f ca="1">VLOOKUP($B75,'T&amp;M1'!$A$33:$T$113,20,FALSE)</f>
        <v>1139.9000000000001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/>
      <c r="K75" s="10">
        <f t="shared" ca="1" si="3"/>
        <v>1139.9000000000001</v>
      </c>
      <c r="L75" s="211">
        <v>1140</v>
      </c>
    </row>
    <row r="76" spans="1:12">
      <c r="A76" s="9">
        <f t="shared" si="2"/>
        <v>29</v>
      </c>
      <c r="B76" s="9">
        <f t="shared" si="4"/>
        <v>68</v>
      </c>
      <c r="C76" t="s">
        <v>113</v>
      </c>
      <c r="D76" s="10">
        <f ca="1">VLOOKUP($B76,'T&amp;M1'!$A$33:$T$113,20,FALSE)</f>
        <v>838.98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/>
      <c r="K76" s="10">
        <f t="shared" ca="1" si="3"/>
        <v>838.98</v>
      </c>
      <c r="L76" s="211">
        <v>850</v>
      </c>
    </row>
    <row r="77" spans="1:12">
      <c r="A77" s="9">
        <f t="shared" si="2"/>
        <v>30</v>
      </c>
      <c r="B77" s="9">
        <f t="shared" si="4"/>
        <v>69</v>
      </c>
      <c r="C77" t="s">
        <v>114</v>
      </c>
      <c r="D77" s="10">
        <f ca="1">VLOOKUP($B77,'T&amp;M1'!$A$33:$T$113,20,FALSE)</f>
        <v>547.52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  <c r="K77" s="10">
        <f t="shared" ca="1" si="3"/>
        <v>547.52</v>
      </c>
      <c r="L77" s="211">
        <v>700</v>
      </c>
    </row>
    <row r="78" spans="1:12">
      <c r="A78" s="9">
        <f t="shared" si="2"/>
        <v>31</v>
      </c>
      <c r="B78" s="9">
        <f t="shared" si="4"/>
        <v>70</v>
      </c>
      <c r="C78" t="s">
        <v>115</v>
      </c>
      <c r="D78" s="10">
        <f ca="1">VLOOKUP($B78,'T&amp;M1'!$A$33:$T$113,20,FALSE)</f>
        <v>1117.05</v>
      </c>
      <c r="E78" s="10">
        <v>0</v>
      </c>
      <c r="F78" s="10">
        <v>2749.9555151639997</v>
      </c>
      <c r="G78" s="10">
        <v>0</v>
      </c>
      <c r="H78" s="10">
        <v>0</v>
      </c>
      <c r="I78" s="10">
        <v>0</v>
      </c>
      <c r="J78" s="10"/>
      <c r="K78" s="10">
        <f t="shared" ca="1" si="3"/>
        <v>2749.9555151639997</v>
      </c>
      <c r="L78" s="211">
        <v>1118</v>
      </c>
    </row>
    <row r="79" spans="1:12">
      <c r="A79" s="9">
        <f t="shared" si="2"/>
        <v>32</v>
      </c>
      <c r="B79" s="9">
        <f t="shared" si="4"/>
        <v>71</v>
      </c>
      <c r="C79" t="s">
        <v>116</v>
      </c>
      <c r="D79" s="10">
        <f ca="1">VLOOKUP($B79,'T&amp;M1'!$A$33:$T$113,20,FALSE)</f>
        <v>878.4</v>
      </c>
      <c r="E79" s="10">
        <v>0</v>
      </c>
      <c r="F79" s="10">
        <v>2153.6206760640002</v>
      </c>
      <c r="G79" s="10">
        <v>0</v>
      </c>
      <c r="H79" s="10">
        <v>0</v>
      </c>
      <c r="I79" s="10">
        <v>0</v>
      </c>
      <c r="J79" s="10"/>
      <c r="K79" s="10">
        <f t="shared" ca="1" si="3"/>
        <v>2153.6206760640002</v>
      </c>
      <c r="L79" s="211">
        <v>930</v>
      </c>
    </row>
    <row r="80" spans="1:12">
      <c r="A80" s="9">
        <f t="shared" si="2"/>
        <v>33</v>
      </c>
      <c r="B80" s="9">
        <f t="shared" si="4"/>
        <v>72</v>
      </c>
      <c r="C80" t="s">
        <v>117</v>
      </c>
      <c r="D80" s="10">
        <f ca="1">VLOOKUP($B80,'T&amp;M1'!$A$33:$T$113,20,FALSE)</f>
        <v>549.16999999999996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/>
      <c r="K80" s="10">
        <f t="shared" ca="1" si="3"/>
        <v>549.16999999999996</v>
      </c>
      <c r="L80" s="211">
        <v>800</v>
      </c>
    </row>
    <row r="81" spans="1:12">
      <c r="A81" s="9">
        <f t="shared" si="2"/>
        <v>34</v>
      </c>
      <c r="B81" s="9">
        <f t="shared" si="4"/>
        <v>73</v>
      </c>
      <c r="C81" t="s">
        <v>118</v>
      </c>
      <c r="D81" s="10">
        <f ca="1">VLOOKUP($B81,'T&amp;M1'!$A$33:$T$113,20,FALSE)</f>
        <v>951.44</v>
      </c>
      <c r="E81" s="10">
        <v>0</v>
      </c>
      <c r="F81" s="10">
        <v>0</v>
      </c>
      <c r="G81" s="10">
        <v>0</v>
      </c>
      <c r="H81" s="10">
        <v>0</v>
      </c>
      <c r="I81" s="10">
        <v>1366.3281558671624</v>
      </c>
      <c r="J81" s="10"/>
      <c r="K81" s="10">
        <f t="shared" ca="1" si="3"/>
        <v>1366.3281558671624</v>
      </c>
      <c r="L81" s="211">
        <v>1367</v>
      </c>
    </row>
    <row r="82" spans="1:12">
      <c r="A82" s="9">
        <f t="shared" si="2"/>
        <v>35</v>
      </c>
      <c r="B82" s="9">
        <f t="shared" si="4"/>
        <v>74</v>
      </c>
      <c r="C82" t="s">
        <v>119</v>
      </c>
      <c r="D82" s="10">
        <f ca="1">VLOOKUP($B82,'T&amp;M1'!$A$33:$T$113,20,FALSE)</f>
        <v>852.56</v>
      </c>
      <c r="E82" s="10">
        <v>0</v>
      </c>
      <c r="F82" s="10">
        <v>0</v>
      </c>
      <c r="G82" s="10">
        <v>0</v>
      </c>
      <c r="H82" s="10">
        <v>0</v>
      </c>
      <c r="I82" s="10">
        <v>1283.2230853519054</v>
      </c>
      <c r="J82" s="10"/>
      <c r="K82" s="10">
        <f t="shared" ca="1" si="3"/>
        <v>1283.2230853519054</v>
      </c>
      <c r="L82" s="211">
        <v>1284</v>
      </c>
    </row>
    <row r="83" spans="1:12">
      <c r="A83" s="9">
        <f t="shared" si="2"/>
        <v>36</v>
      </c>
      <c r="B83" s="9">
        <f t="shared" si="4"/>
        <v>75</v>
      </c>
      <c r="C83" t="s">
        <v>120</v>
      </c>
      <c r="D83" s="10">
        <f ca="1">VLOOKUP($B83,'T&amp;M1'!$A$33:$T$113,20,FALSE)</f>
        <v>538.41</v>
      </c>
      <c r="E83" s="10">
        <v>0</v>
      </c>
      <c r="F83" s="10">
        <v>0</v>
      </c>
      <c r="G83" s="10">
        <v>0</v>
      </c>
      <c r="H83" s="10">
        <v>0</v>
      </c>
      <c r="I83" s="10">
        <v>1070.1701557323513</v>
      </c>
      <c r="J83" s="10"/>
      <c r="K83" s="10">
        <f t="shared" ca="1" si="3"/>
        <v>1070.1701557323513</v>
      </c>
      <c r="L83" s="211">
        <v>1071</v>
      </c>
    </row>
    <row r="84" spans="1:12">
      <c r="A84" s="9"/>
      <c r="B84" s="9"/>
      <c r="C84" s="1" t="s">
        <v>6</v>
      </c>
      <c r="D84" s="10"/>
      <c r="E84" s="10"/>
      <c r="F84" s="10"/>
      <c r="G84" s="10"/>
      <c r="H84" s="10"/>
      <c r="I84" s="10"/>
      <c r="J84" s="10"/>
      <c r="K84" s="10"/>
    </row>
    <row r="85" spans="1:12">
      <c r="A85" s="9">
        <f>B44</f>
        <v>37</v>
      </c>
      <c r="B85" s="9">
        <f>B83+1</f>
        <v>76</v>
      </c>
      <c r="C85" t="s">
        <v>121</v>
      </c>
      <c r="D85" s="10">
        <f ca="1">VLOOKUP($B85,'T&amp;M1'!$A$33:$T$113,20,FALSE)</f>
        <v>1169.04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/>
      <c r="K85" s="10">
        <f ca="1">MAX(D85:I85)</f>
        <v>1169.04</v>
      </c>
      <c r="L85" s="211">
        <v>1170</v>
      </c>
    </row>
    <row r="86" spans="1:12">
      <c r="A86" s="9">
        <f>B45</f>
        <v>38</v>
      </c>
      <c r="B86" s="9">
        <f>B85+1</f>
        <v>77</v>
      </c>
      <c r="C86" t="s">
        <v>122</v>
      </c>
      <c r="D86" s="10">
        <f ca="1">VLOOKUP($B86,'T&amp;M1'!$A$33:$T$113,20,FALSE)</f>
        <v>1007.41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/>
      <c r="K86" s="10">
        <f ca="1">MAX(D86:I86)</f>
        <v>1007.41</v>
      </c>
      <c r="L86" s="211">
        <v>1008</v>
      </c>
    </row>
    <row r="87" spans="1:12">
      <c r="A87" s="9">
        <f>B46</f>
        <v>39</v>
      </c>
      <c r="B87" s="9">
        <f>B86+1</f>
        <v>78</v>
      </c>
      <c r="C87" t="s">
        <v>123</v>
      </c>
      <c r="D87" s="10">
        <f ca="1">VLOOKUP($B87,'T&amp;M1'!$A$33:$T$113,20,FALSE)</f>
        <v>1169.04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/>
      <c r="K87" s="10">
        <f ca="1">MAX(D87:I87)</f>
        <v>1169.04</v>
      </c>
      <c r="L87" s="211">
        <v>1170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87"/>
  <sheetViews>
    <sheetView workbookViewId="0">
      <selection activeCell="D7" sqref="D7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</cols>
  <sheetData>
    <row r="2" spans="1:11">
      <c r="B2" s="1" t="s">
        <v>0</v>
      </c>
    </row>
    <row r="3" spans="1:11">
      <c r="C3" s="2" t="str">
        <f>'T&amp;M2'!B8</f>
        <v>Option Year 1</v>
      </c>
      <c r="E3" s="3" t="s">
        <v>1</v>
      </c>
      <c r="F3">
        <f>'T&amp;M2'!T21</f>
        <v>1.1877</v>
      </c>
    </row>
    <row r="4" spans="1:11">
      <c r="E4" s="4"/>
      <c r="F4" s="4"/>
      <c r="G4" s="4"/>
      <c r="H4" s="4"/>
      <c r="I4" s="4"/>
      <c r="J4" s="4"/>
    </row>
    <row r="5" spans="1:11" s="2" customFormat="1">
      <c r="C5" s="2" t="s">
        <v>2</v>
      </c>
      <c r="D5" s="5" t="s">
        <v>3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6"/>
      <c r="K5" s="6" t="s">
        <v>4</v>
      </c>
    </row>
    <row r="6" spans="1:11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</row>
    <row r="7" spans="1:11">
      <c r="A7" s="9"/>
      <c r="B7" s="9">
        <f>B5+1</f>
        <v>1</v>
      </c>
      <c r="C7" t="s">
        <v>85</v>
      </c>
      <c r="D7" s="10">
        <f ca="1">VLOOKUP($B7,'T&amp;M2'!$A$33:$T$113,20,FALSE)</f>
        <v>1421.2</v>
      </c>
      <c r="E7" s="10">
        <v>0</v>
      </c>
      <c r="F7" s="10">
        <v>2842.85294857278</v>
      </c>
      <c r="G7" s="10">
        <v>0</v>
      </c>
      <c r="H7" s="10">
        <v>0</v>
      </c>
      <c r="I7" s="10">
        <v>2074.3413868411876</v>
      </c>
      <c r="J7" s="10"/>
      <c r="K7" s="10">
        <f t="shared" ref="K7:K42" ca="1" si="0">MAX(D7:I7)</f>
        <v>2842.85294857278</v>
      </c>
    </row>
    <row r="8" spans="1:11">
      <c r="A8" s="9"/>
      <c r="B8" s="9">
        <f t="shared" ref="B8:B42" si="1">B7+1</f>
        <v>2</v>
      </c>
      <c r="C8" t="s">
        <v>86</v>
      </c>
      <c r="D8" s="10">
        <f ca="1">VLOOKUP($B8,'T&amp;M2'!$A$33:$T$113,20,FALSE)</f>
        <v>1355.79</v>
      </c>
      <c r="E8" s="10">
        <v>1321.0283218274999</v>
      </c>
      <c r="F8" s="10">
        <v>2226.3730650532802</v>
      </c>
      <c r="G8" s="10">
        <v>3132.8626994913102</v>
      </c>
      <c r="H8" s="10">
        <v>0</v>
      </c>
      <c r="I8" s="10">
        <v>1887.8993756683853</v>
      </c>
      <c r="J8" s="10"/>
      <c r="K8" s="10">
        <f t="shared" ca="1" si="0"/>
        <v>3132.8626994913102</v>
      </c>
    </row>
    <row r="9" spans="1:11">
      <c r="A9" s="9"/>
      <c r="B9" s="9">
        <f t="shared" si="1"/>
        <v>3</v>
      </c>
      <c r="C9" t="s">
        <v>87</v>
      </c>
      <c r="D9" s="10">
        <f ca="1">VLOOKUP($B9,'T&amp;M2'!$A$33:$T$113,20,FALSE)</f>
        <v>1138.74</v>
      </c>
      <c r="E9" s="10">
        <v>0</v>
      </c>
      <c r="F9" s="10">
        <v>1951.5991741131597</v>
      </c>
      <c r="G9" s="10">
        <v>0</v>
      </c>
      <c r="H9" s="10">
        <v>0</v>
      </c>
      <c r="I9" s="10">
        <v>1760.2736042868964</v>
      </c>
      <c r="J9" s="10"/>
      <c r="K9" s="10">
        <f t="shared" ca="1" si="0"/>
        <v>1951.5991741131597</v>
      </c>
    </row>
    <row r="10" spans="1:11">
      <c r="A10" s="9"/>
      <c r="B10" s="9">
        <f t="shared" si="1"/>
        <v>4</v>
      </c>
      <c r="C10" t="s">
        <v>88</v>
      </c>
      <c r="D10" s="10">
        <f ca="1">VLOOKUP($B10,'T&amp;M2'!$A$33:$T$113,20,FALSE)</f>
        <v>1355.49</v>
      </c>
      <c r="E10" s="10">
        <v>1646.8819745449498</v>
      </c>
      <c r="F10" s="10">
        <v>2842.85294857278</v>
      </c>
      <c r="G10" s="10">
        <v>0</v>
      </c>
      <c r="H10" s="10">
        <v>0</v>
      </c>
      <c r="I10" s="10">
        <v>2074.3413868411876</v>
      </c>
      <c r="J10" s="10"/>
      <c r="K10" s="10">
        <f t="shared" ca="1" si="0"/>
        <v>2842.85294857278</v>
      </c>
    </row>
    <row r="11" spans="1:11">
      <c r="A11" s="9"/>
      <c r="B11" s="9">
        <f t="shared" si="1"/>
        <v>5</v>
      </c>
      <c r="C11" t="s">
        <v>89</v>
      </c>
      <c r="D11" s="10">
        <f ca="1">VLOOKUP($B11,'T&amp;M2'!$A$33:$T$113,20,FALSE)</f>
        <v>1268.67</v>
      </c>
      <c r="E11" s="10">
        <v>1386.1990523709899</v>
      </c>
      <c r="F11" s="10">
        <v>2226.3730650532802</v>
      </c>
      <c r="G11" s="10">
        <v>0</v>
      </c>
      <c r="H11" s="10">
        <v>0</v>
      </c>
      <c r="I11" s="10">
        <v>1887.8993756683853</v>
      </c>
      <c r="J11" s="10"/>
      <c r="K11" s="10">
        <f t="shared" ca="1" si="0"/>
        <v>2226.3730650532802</v>
      </c>
    </row>
    <row r="12" spans="1:11">
      <c r="A12" s="9"/>
      <c r="B12" s="9">
        <f t="shared" si="1"/>
        <v>6</v>
      </c>
      <c r="C12" t="s">
        <v>90</v>
      </c>
      <c r="D12" s="10">
        <f ca="1">VLOOKUP($B12,'T&amp;M2'!$A$33:$T$113,20,FALSE)</f>
        <v>1091.28</v>
      </c>
      <c r="E12" s="10">
        <v>1074.4363684197001</v>
      </c>
      <c r="F12" s="10">
        <v>1951.5991741131597</v>
      </c>
      <c r="G12" s="10">
        <v>0</v>
      </c>
      <c r="H12" s="10">
        <v>0</v>
      </c>
      <c r="I12" s="10">
        <v>1760.2736042868964</v>
      </c>
      <c r="J12" s="10"/>
      <c r="K12" s="10">
        <f t="shared" ca="1" si="0"/>
        <v>1951.5991741131597</v>
      </c>
    </row>
    <row r="13" spans="1:11">
      <c r="A13" s="9"/>
      <c r="B13" s="9">
        <f t="shared" si="1"/>
        <v>7</v>
      </c>
      <c r="C13" t="s">
        <v>91</v>
      </c>
      <c r="D13" s="10">
        <f ca="1">VLOOKUP($B13,'T&amp;M2'!$A$33:$T$113,20,FALSE)</f>
        <v>1355.49</v>
      </c>
      <c r="E13" s="10">
        <v>0</v>
      </c>
      <c r="F13" s="10">
        <v>2842.85294857278</v>
      </c>
      <c r="G13" s="10">
        <v>0</v>
      </c>
      <c r="H13" s="10">
        <v>0</v>
      </c>
      <c r="I13" s="10">
        <v>0</v>
      </c>
      <c r="J13" s="10"/>
      <c r="K13" s="10">
        <f t="shared" ca="1" si="0"/>
        <v>2842.85294857278</v>
      </c>
    </row>
    <row r="14" spans="1:11">
      <c r="A14" s="9"/>
      <c r="B14" s="9">
        <f t="shared" si="1"/>
        <v>8</v>
      </c>
      <c r="C14" t="s">
        <v>92</v>
      </c>
      <c r="D14" s="10">
        <f ca="1">VLOOKUP($B14,'T&amp;M2'!$A$33:$T$113,20,FALSE)</f>
        <v>1268.67</v>
      </c>
      <c r="E14" s="10">
        <v>0</v>
      </c>
      <c r="F14" s="10">
        <v>2226.3730650532802</v>
      </c>
      <c r="G14" s="10">
        <v>3132.8626994913102</v>
      </c>
      <c r="H14" s="10">
        <v>0</v>
      </c>
      <c r="I14" s="10">
        <v>0</v>
      </c>
      <c r="J14" s="10"/>
      <c r="K14" s="10">
        <f t="shared" ca="1" si="0"/>
        <v>3132.8626994913102</v>
      </c>
    </row>
    <row r="15" spans="1:11">
      <c r="A15" s="9"/>
      <c r="B15" s="9">
        <f t="shared" si="1"/>
        <v>9</v>
      </c>
      <c r="C15" t="s">
        <v>93</v>
      </c>
      <c r="D15" s="10">
        <f ca="1">VLOOKUP($B15,'T&amp;M2'!$A$33:$T$113,20,FALSE)</f>
        <v>1091.28</v>
      </c>
      <c r="E15" s="10">
        <v>0</v>
      </c>
      <c r="F15" s="10">
        <v>1951.5991741131597</v>
      </c>
      <c r="G15" s="10">
        <v>0</v>
      </c>
      <c r="H15" s="10">
        <v>0</v>
      </c>
      <c r="I15" s="10">
        <v>0</v>
      </c>
      <c r="J15" s="10"/>
      <c r="K15" s="10">
        <f t="shared" ca="1" si="0"/>
        <v>1951.5991741131597</v>
      </c>
    </row>
    <row r="16" spans="1:11">
      <c r="A16" s="9"/>
      <c r="B16" s="9">
        <f t="shared" si="1"/>
        <v>10</v>
      </c>
      <c r="C16" t="s">
        <v>94</v>
      </c>
      <c r="D16" s="10">
        <f ca="1">VLOOKUP($B16,'T&amp;M2'!$A$33:$T$113,20,FALSE)</f>
        <v>1420.75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/>
      <c r="K16" s="10">
        <f t="shared" ca="1" si="0"/>
        <v>1420.75</v>
      </c>
    </row>
    <row r="17" spans="1:11">
      <c r="A17" s="9"/>
      <c r="B17" s="9">
        <f t="shared" si="1"/>
        <v>11</v>
      </c>
      <c r="C17" t="s">
        <v>95</v>
      </c>
      <c r="D17" s="10">
        <f ca="1">VLOOKUP($B17,'T&amp;M2'!$A$33:$T$113,20,FALSE)</f>
        <v>1333.33</v>
      </c>
      <c r="E17" s="10">
        <v>0</v>
      </c>
      <c r="F17" s="10">
        <v>2226.3730650532802</v>
      </c>
      <c r="G17" s="10">
        <v>0</v>
      </c>
      <c r="H17" s="10">
        <v>0</v>
      </c>
      <c r="I17" s="10">
        <v>0</v>
      </c>
      <c r="J17" s="10"/>
      <c r="K17" s="10">
        <f t="shared" ca="1" si="0"/>
        <v>2226.3730650532802</v>
      </c>
    </row>
    <row r="18" spans="1:11">
      <c r="A18" s="9"/>
      <c r="B18" s="9">
        <f t="shared" si="1"/>
        <v>12</v>
      </c>
      <c r="C18" t="s">
        <v>96</v>
      </c>
      <c r="D18" s="10">
        <f ca="1">VLOOKUP($B18,'T&amp;M2'!$A$33:$T$113,20,FALSE)</f>
        <v>1096.68</v>
      </c>
      <c r="E18" s="10">
        <v>0</v>
      </c>
      <c r="F18" s="10">
        <v>1951.5991741131597</v>
      </c>
      <c r="G18" s="10">
        <v>0</v>
      </c>
      <c r="H18" s="10">
        <v>0</v>
      </c>
      <c r="I18" s="10">
        <v>0</v>
      </c>
      <c r="J18" s="10"/>
      <c r="K18" s="10">
        <f t="shared" ca="1" si="0"/>
        <v>1951.5991741131597</v>
      </c>
    </row>
    <row r="19" spans="1:11">
      <c r="A19" s="9"/>
      <c r="B19" s="9">
        <f t="shared" si="1"/>
        <v>13</v>
      </c>
      <c r="C19" t="s">
        <v>97</v>
      </c>
      <c r="D19" s="10">
        <f ca="1">VLOOKUP($B19,'T&amp;M2'!$A$33:$T$113,20,FALSE)</f>
        <v>1457.72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  <c r="K19" s="10">
        <f t="shared" ca="1" si="0"/>
        <v>1457.72</v>
      </c>
    </row>
    <row r="20" spans="1:11">
      <c r="A20" s="9"/>
      <c r="B20" s="9">
        <f t="shared" si="1"/>
        <v>14</v>
      </c>
      <c r="C20" t="s">
        <v>98</v>
      </c>
      <c r="D20" s="10">
        <f ca="1">VLOOKUP($B20,'T&amp;M2'!$A$33:$T$113,20,FALSE)</f>
        <v>1346.36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/>
      <c r="K20" s="10">
        <f t="shared" ca="1" si="0"/>
        <v>1346.36</v>
      </c>
    </row>
    <row r="21" spans="1:11">
      <c r="A21" s="9"/>
      <c r="B21" s="9">
        <f t="shared" si="1"/>
        <v>15</v>
      </c>
      <c r="C21" t="s">
        <v>99</v>
      </c>
      <c r="D21" s="10">
        <f ca="1">VLOOKUP($B21,'T&amp;M2'!$A$33:$T$113,20,FALSE)</f>
        <v>1093.8399999999999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1093.8399999999999</v>
      </c>
    </row>
    <row r="22" spans="1:11">
      <c r="A22" s="9"/>
      <c r="B22" s="9">
        <f t="shared" si="1"/>
        <v>16</v>
      </c>
      <c r="C22" t="s">
        <v>100</v>
      </c>
      <c r="D22" s="10">
        <f ca="1">VLOOKUP($B22,'T&amp;M2'!$A$33:$T$113,20,FALSE)</f>
        <v>1420.75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/>
      <c r="K22" s="10">
        <f t="shared" ca="1" si="0"/>
        <v>1420.75</v>
      </c>
    </row>
    <row r="23" spans="1:11">
      <c r="A23" s="9"/>
      <c r="B23" s="9">
        <f t="shared" si="1"/>
        <v>17</v>
      </c>
      <c r="C23" t="s">
        <v>101</v>
      </c>
      <c r="D23" s="10">
        <f ca="1">VLOOKUP($B23,'T&amp;M2'!$A$33:$T$113,20,FALSE)</f>
        <v>1333.33</v>
      </c>
      <c r="E23" s="10">
        <v>0</v>
      </c>
      <c r="F23" s="10">
        <v>0</v>
      </c>
      <c r="G23" s="10">
        <v>0</v>
      </c>
      <c r="H23" s="10">
        <v>1761.37109577</v>
      </c>
      <c r="I23" s="10">
        <v>0</v>
      </c>
      <c r="J23" s="10"/>
      <c r="K23" s="10">
        <f t="shared" ca="1" si="0"/>
        <v>1761.37109577</v>
      </c>
    </row>
    <row r="24" spans="1:11">
      <c r="A24" s="9"/>
      <c r="B24" s="9">
        <f t="shared" si="1"/>
        <v>18</v>
      </c>
      <c r="C24" t="s">
        <v>102</v>
      </c>
      <c r="D24" s="10">
        <f ca="1">VLOOKUP($B24,'T&amp;M2'!$A$33:$T$113,20,FALSE)</f>
        <v>1096.68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/>
      <c r="K24" s="10">
        <f t="shared" ca="1" si="0"/>
        <v>1096.68</v>
      </c>
    </row>
    <row r="25" spans="1:11">
      <c r="A25" s="9"/>
      <c r="B25" s="9">
        <f t="shared" si="1"/>
        <v>19</v>
      </c>
      <c r="C25" t="s">
        <v>103</v>
      </c>
      <c r="D25" s="10">
        <f ca="1">VLOOKUP($B25,'T&amp;M2'!$A$33:$T$113,20,FALSE)</f>
        <v>1457.72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/>
      <c r="K25" s="10">
        <f t="shared" ca="1" si="0"/>
        <v>1457.72</v>
      </c>
    </row>
    <row r="26" spans="1:11">
      <c r="A26" s="9"/>
      <c r="B26" s="9">
        <f t="shared" si="1"/>
        <v>20</v>
      </c>
      <c r="C26" t="s">
        <v>104</v>
      </c>
      <c r="D26" s="10">
        <f ca="1">VLOOKUP($B26,'T&amp;M2'!$A$33:$T$113,20,FALSE)</f>
        <v>1346.36</v>
      </c>
      <c r="E26" s="10">
        <v>0</v>
      </c>
      <c r="F26" s="10">
        <v>0</v>
      </c>
      <c r="G26" s="10">
        <v>0</v>
      </c>
      <c r="H26" s="10">
        <v>1761.37109577</v>
      </c>
      <c r="I26" s="10">
        <v>0</v>
      </c>
      <c r="J26" s="10"/>
      <c r="K26" s="10">
        <f t="shared" ca="1" si="0"/>
        <v>1761.37109577</v>
      </c>
    </row>
    <row r="27" spans="1:11">
      <c r="A27" s="9"/>
      <c r="B27" s="9">
        <f t="shared" si="1"/>
        <v>21</v>
      </c>
      <c r="C27" t="s">
        <v>105</v>
      </c>
      <c r="D27" s="10">
        <f ca="1">VLOOKUP($B27,'T&amp;M2'!$A$33:$T$113,20,FALSE)</f>
        <v>1093.8399999999999</v>
      </c>
      <c r="E27" s="10">
        <v>0</v>
      </c>
      <c r="F27" s="10">
        <v>0</v>
      </c>
      <c r="G27" s="10">
        <v>0</v>
      </c>
      <c r="H27" s="10">
        <v>1585.233986193</v>
      </c>
      <c r="I27" s="10">
        <v>0</v>
      </c>
      <c r="J27" s="10"/>
      <c r="K27" s="10">
        <f t="shared" ca="1" si="0"/>
        <v>1585.233986193</v>
      </c>
    </row>
    <row r="28" spans="1:11">
      <c r="A28" s="9"/>
      <c r="B28" s="9">
        <f t="shared" si="1"/>
        <v>22</v>
      </c>
      <c r="C28" t="s">
        <v>106</v>
      </c>
      <c r="D28" s="10">
        <f ca="1">VLOOKUP($B28,'T&amp;M2'!$A$33:$T$113,20,FALSE)</f>
        <v>1394.4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/>
      <c r="K28" s="10">
        <f t="shared" ca="1" si="0"/>
        <v>1394.4</v>
      </c>
    </row>
    <row r="29" spans="1:11">
      <c r="A29" s="9"/>
      <c r="B29" s="9">
        <f t="shared" si="1"/>
        <v>23</v>
      </c>
      <c r="C29" t="s">
        <v>107</v>
      </c>
      <c r="D29" s="10">
        <f ca="1">VLOOKUP($B29,'T&amp;M2'!$A$33:$T$113,20,FALSE)</f>
        <v>1335.13</v>
      </c>
      <c r="E29" s="10">
        <v>0</v>
      </c>
      <c r="F29" s="10">
        <v>0</v>
      </c>
      <c r="G29" s="10">
        <v>0</v>
      </c>
      <c r="H29" s="10">
        <v>1761.37109577</v>
      </c>
      <c r="I29" s="10">
        <v>0</v>
      </c>
      <c r="J29" s="10"/>
      <c r="K29" s="10">
        <f t="shared" ca="1" si="0"/>
        <v>1761.37109577</v>
      </c>
    </row>
    <row r="30" spans="1:11">
      <c r="A30" s="9"/>
      <c r="B30" s="9">
        <f t="shared" si="1"/>
        <v>24</v>
      </c>
      <c r="C30" t="s">
        <v>108</v>
      </c>
      <c r="D30" s="10">
        <f ca="1">VLOOKUP($B30,'T&amp;M2'!$A$33:$T$113,20,FALSE)</f>
        <v>1118.83</v>
      </c>
      <c r="E30" s="10">
        <v>0</v>
      </c>
      <c r="F30" s="10">
        <v>0</v>
      </c>
      <c r="G30" s="10">
        <v>0</v>
      </c>
      <c r="H30" s="10">
        <v>1585.233986193</v>
      </c>
      <c r="I30" s="10">
        <v>0</v>
      </c>
      <c r="J30" s="10"/>
      <c r="K30" s="10">
        <f t="shared" ca="1" si="0"/>
        <v>1585.233986193</v>
      </c>
    </row>
    <row r="31" spans="1:11">
      <c r="A31" s="9"/>
      <c r="B31" s="9">
        <f t="shared" si="1"/>
        <v>25</v>
      </c>
      <c r="C31" t="s">
        <v>109</v>
      </c>
      <c r="D31" s="10">
        <f ca="1">VLOOKUP($B31,'T&amp;M2'!$A$33:$T$113,20,FALSE)</f>
        <v>1355.49</v>
      </c>
      <c r="E31" s="10">
        <v>0</v>
      </c>
      <c r="F31" s="10">
        <v>2842.85294857278</v>
      </c>
      <c r="G31" s="10">
        <v>0</v>
      </c>
      <c r="H31" s="10">
        <v>0</v>
      </c>
      <c r="I31" s="10">
        <v>0</v>
      </c>
      <c r="J31" s="10"/>
      <c r="K31" s="10">
        <f t="shared" ca="1" si="0"/>
        <v>2842.85294857278</v>
      </c>
    </row>
    <row r="32" spans="1:11">
      <c r="A32" s="9"/>
      <c r="B32" s="9">
        <f t="shared" si="1"/>
        <v>26</v>
      </c>
      <c r="C32" t="s">
        <v>110</v>
      </c>
      <c r="D32" s="10">
        <f ca="1">VLOOKUP($B32,'T&amp;M2'!$A$33:$T$113,20,FALSE)</f>
        <v>1268.67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t="shared" ca="1" si="0"/>
        <v>1268.67</v>
      </c>
    </row>
    <row r="33" spans="1:11">
      <c r="A33" s="9"/>
      <c r="B33" s="9">
        <f t="shared" si="1"/>
        <v>27</v>
      </c>
      <c r="C33" t="s">
        <v>111</v>
      </c>
      <c r="D33" s="10">
        <f ca="1">VLOOKUP($B33,'T&amp;M2'!$A$33:$T$113,20,FALSE)</f>
        <v>1091.28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  <c r="K33" s="10">
        <f t="shared" ca="1" si="0"/>
        <v>1091.28</v>
      </c>
    </row>
    <row r="34" spans="1:11">
      <c r="A34" s="9"/>
      <c r="B34" s="9">
        <f t="shared" si="1"/>
        <v>28</v>
      </c>
      <c r="C34" t="s">
        <v>112</v>
      </c>
      <c r="D34" s="10">
        <f ca="1">VLOOKUP($B34,'T&amp;M2'!$A$33:$T$113,20,FALSE)</f>
        <v>1437.66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  <c r="K34" s="10">
        <f t="shared" ca="1" si="0"/>
        <v>1437.66</v>
      </c>
    </row>
    <row r="35" spans="1:11">
      <c r="A35" s="9"/>
      <c r="B35" s="9">
        <f t="shared" si="1"/>
        <v>29</v>
      </c>
      <c r="C35" t="s">
        <v>113</v>
      </c>
      <c r="D35" s="10">
        <f ca="1">VLOOKUP($B35,'T&amp;M2'!$A$33:$T$113,20,FALSE)</f>
        <v>1230.5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/>
      <c r="K35" s="10">
        <f t="shared" ca="1" si="0"/>
        <v>1230.5</v>
      </c>
    </row>
    <row r="36" spans="1:11">
      <c r="A36" s="9"/>
      <c r="B36" s="9">
        <f t="shared" si="1"/>
        <v>30</v>
      </c>
      <c r="C36" t="s">
        <v>114</v>
      </c>
      <c r="D36" s="10">
        <f ca="1">VLOOKUP($B36,'T&amp;M2'!$A$33:$T$113,20,FALSE)</f>
        <v>1029.77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>
        <f t="shared" ca="1" si="0"/>
        <v>1029.77</v>
      </c>
    </row>
    <row r="37" spans="1:11">
      <c r="A37" s="9"/>
      <c r="B37" s="9">
        <f t="shared" si="1"/>
        <v>31</v>
      </c>
      <c r="C37" t="s">
        <v>115</v>
      </c>
      <c r="D37" s="10">
        <f ca="1">VLOOKUP($B37,'T&amp;M2'!$A$33:$T$113,20,FALSE)</f>
        <v>1421.95</v>
      </c>
      <c r="E37" s="10">
        <v>0</v>
      </c>
      <c r="F37" s="10">
        <v>2842.85294857278</v>
      </c>
      <c r="G37" s="10">
        <v>0</v>
      </c>
      <c r="H37" s="10">
        <v>0</v>
      </c>
      <c r="I37" s="10">
        <v>0</v>
      </c>
      <c r="J37" s="10"/>
      <c r="K37" s="10">
        <f t="shared" ca="1" si="0"/>
        <v>2842.85294857278</v>
      </c>
    </row>
    <row r="38" spans="1:11">
      <c r="A38" s="9"/>
      <c r="B38" s="9">
        <f t="shared" si="1"/>
        <v>32</v>
      </c>
      <c r="C38" t="s">
        <v>116</v>
      </c>
      <c r="D38" s="10">
        <f ca="1">VLOOKUP($B38,'T&amp;M2'!$A$33:$T$113,20,FALSE)</f>
        <v>1257.5899999999999</v>
      </c>
      <c r="E38" s="10">
        <v>0</v>
      </c>
      <c r="F38" s="10">
        <v>2226.3730650532802</v>
      </c>
      <c r="G38" s="10">
        <v>0</v>
      </c>
      <c r="H38" s="10">
        <v>0</v>
      </c>
      <c r="I38" s="10">
        <v>0</v>
      </c>
      <c r="J38" s="10"/>
      <c r="K38" s="10">
        <f t="shared" ca="1" si="0"/>
        <v>2226.3730650532802</v>
      </c>
    </row>
    <row r="39" spans="1:11">
      <c r="A39" s="9"/>
      <c r="B39" s="9">
        <f t="shared" si="1"/>
        <v>33</v>
      </c>
      <c r="C39" t="s">
        <v>117</v>
      </c>
      <c r="D39" s="10">
        <f ca="1">VLOOKUP($B39,'T&amp;M2'!$A$33:$T$113,20,FALSE)</f>
        <v>1030.82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>
        <f t="shared" ca="1" si="0"/>
        <v>1030.82</v>
      </c>
    </row>
    <row r="40" spans="1:11">
      <c r="A40" s="9"/>
      <c r="B40" s="9">
        <f t="shared" si="1"/>
        <v>34</v>
      </c>
      <c r="C40" t="s">
        <v>118</v>
      </c>
      <c r="D40" s="10">
        <f ca="1">VLOOKUP($B40,'T&amp;M2'!$A$33:$T$113,20,FALSE)</f>
        <v>1307.8900000000001</v>
      </c>
      <c r="E40" s="10">
        <v>0</v>
      </c>
      <c r="F40" s="10">
        <v>0</v>
      </c>
      <c r="G40" s="10">
        <v>0</v>
      </c>
      <c r="H40" s="10">
        <v>0</v>
      </c>
      <c r="I40" s="10">
        <v>2397.010360844251</v>
      </c>
      <c r="J40" s="10"/>
      <c r="K40" s="10">
        <f t="shared" ca="1" si="0"/>
        <v>2397.010360844251</v>
      </c>
    </row>
    <row r="41" spans="1:11">
      <c r="A41" s="9"/>
      <c r="B41" s="9">
        <f t="shared" si="1"/>
        <v>35</v>
      </c>
      <c r="C41" t="s">
        <v>119</v>
      </c>
      <c r="D41" s="10">
        <f ca="1">VLOOKUP($B41,'T&amp;M2'!$A$33:$T$113,20,FALSE)</f>
        <v>1239.78</v>
      </c>
      <c r="E41" s="10">
        <v>0</v>
      </c>
      <c r="F41" s="10">
        <v>0</v>
      </c>
      <c r="G41" s="10">
        <v>0</v>
      </c>
      <c r="H41" s="10">
        <v>0</v>
      </c>
      <c r="I41" s="10">
        <v>2296.3068158761143</v>
      </c>
      <c r="J41" s="10"/>
      <c r="K41" s="10">
        <f t="shared" ca="1" si="0"/>
        <v>2296.3068158761143</v>
      </c>
    </row>
    <row r="42" spans="1:11">
      <c r="A42" s="9"/>
      <c r="B42" s="9">
        <f t="shared" si="1"/>
        <v>36</v>
      </c>
      <c r="C42" t="s">
        <v>120</v>
      </c>
      <c r="D42" s="10">
        <f ca="1">VLOOKUP($B42,'T&amp;M2'!$A$33:$T$113,20,FALSE)</f>
        <v>1023.48</v>
      </c>
      <c r="E42" s="10">
        <v>0</v>
      </c>
      <c r="F42" s="10">
        <v>0</v>
      </c>
      <c r="G42" s="10">
        <v>0</v>
      </c>
      <c r="H42" s="10">
        <v>0</v>
      </c>
      <c r="I42" s="10">
        <v>2033.9953356233934</v>
      </c>
      <c r="J42" s="10"/>
      <c r="K42" s="10">
        <f t="shared" ca="1" si="0"/>
        <v>2033.9953356233934</v>
      </c>
    </row>
    <row r="43" spans="1:11">
      <c r="A43" s="9"/>
      <c r="B43" s="9"/>
      <c r="C43" s="1" t="s">
        <v>6</v>
      </c>
      <c r="D43" s="10"/>
      <c r="E43" s="10"/>
      <c r="F43" s="10"/>
      <c r="G43" s="10"/>
      <c r="H43" s="10"/>
      <c r="I43" s="10"/>
      <c r="J43" s="10"/>
      <c r="K43" s="10"/>
    </row>
    <row r="44" spans="1:11">
      <c r="A44" s="9"/>
      <c r="B44" s="9">
        <f>B42+1</f>
        <v>37</v>
      </c>
      <c r="C44" t="s">
        <v>121</v>
      </c>
      <c r="D44" s="10">
        <f ca="1">VLOOKUP($B44,'T&amp;M2'!$A$33:$T$113,20,FALSE)</f>
        <v>1457.72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/>
      <c r="K44" s="10">
        <f ca="1">MAX(D44:I44)</f>
        <v>1457.72</v>
      </c>
    </row>
    <row r="45" spans="1:11">
      <c r="A45" s="9"/>
      <c r="B45" s="9">
        <f>B44+1</f>
        <v>38</v>
      </c>
      <c r="C45" t="s">
        <v>122</v>
      </c>
      <c r="D45" s="10">
        <f ca="1">VLOOKUP($B45,'T&amp;M2'!$A$33:$T$113,20,FALSE)</f>
        <v>1346.36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/>
      <c r="K45" s="10">
        <f ca="1">MAX(D45:I45)</f>
        <v>1346.36</v>
      </c>
    </row>
    <row r="46" spans="1:11">
      <c r="A46" s="9"/>
      <c r="B46" s="9">
        <f>B45+1</f>
        <v>39</v>
      </c>
      <c r="C46" t="s">
        <v>123</v>
      </c>
      <c r="D46" s="10">
        <f ca="1">VLOOKUP($B46,'T&amp;M2'!$A$33:$T$113,20,FALSE)</f>
        <v>1457.72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/>
      <c r="K46" s="10">
        <f ca="1">MAX(D46:I46)</f>
        <v>1457.72</v>
      </c>
    </row>
    <row r="47" spans="1:11">
      <c r="A47" s="9"/>
      <c r="B47" s="9"/>
      <c r="C47" s="2" t="s">
        <v>7</v>
      </c>
      <c r="D47" s="10"/>
      <c r="E47" s="10"/>
      <c r="F47" s="10"/>
      <c r="G47" s="10"/>
      <c r="H47" s="10"/>
      <c r="I47" s="10"/>
      <c r="J47" s="10"/>
      <c r="K47" s="10"/>
    </row>
    <row r="48" spans="1:11">
      <c r="A48" s="9">
        <f t="shared" ref="A48:A83" si="2">B7</f>
        <v>1</v>
      </c>
      <c r="B48" s="9">
        <f>B46+1</f>
        <v>40</v>
      </c>
      <c r="C48" t="s">
        <v>85</v>
      </c>
      <c r="D48" s="10">
        <f ca="1">VLOOKUP($B48,'T&amp;M2'!$A$33:$T$113,20,FALSE)</f>
        <v>1149.8699999999999</v>
      </c>
      <c r="E48" s="10">
        <v>0</v>
      </c>
      <c r="F48" s="10">
        <v>2842.85294857278</v>
      </c>
      <c r="G48" s="10">
        <v>0</v>
      </c>
      <c r="H48" s="10">
        <v>0</v>
      </c>
      <c r="I48" s="10">
        <v>1139.1358293309995</v>
      </c>
      <c r="J48" s="10"/>
      <c r="K48" s="10">
        <f t="shared" ref="K48:K83" ca="1" si="3">MAX(D48:I48)</f>
        <v>2842.85294857278</v>
      </c>
    </row>
    <row r="49" spans="1:11">
      <c r="A49" s="9">
        <f t="shared" si="2"/>
        <v>2</v>
      </c>
      <c r="B49" s="9">
        <f t="shared" ref="B49:B83" si="4">B48+1</f>
        <v>41</v>
      </c>
      <c r="C49" t="s">
        <v>86</v>
      </c>
      <c r="D49" s="10">
        <f ca="1">VLOOKUP($B49,'T&amp;M2'!$A$33:$T$113,20,FALSE)</f>
        <v>1052.0899999999999</v>
      </c>
      <c r="E49" s="10">
        <v>1321.0283218274999</v>
      </c>
      <c r="F49" s="10">
        <v>2226.3730650532802</v>
      </c>
      <c r="G49" s="10">
        <v>2477.3332187785895</v>
      </c>
      <c r="H49" s="10">
        <v>0</v>
      </c>
      <c r="I49" s="10">
        <v>983.41946159947508</v>
      </c>
      <c r="J49" s="10"/>
      <c r="K49" s="10">
        <f t="shared" ca="1" si="3"/>
        <v>2477.3332187785895</v>
      </c>
    </row>
    <row r="50" spans="1:11">
      <c r="A50" s="9">
        <f t="shared" si="2"/>
        <v>3</v>
      </c>
      <c r="B50" s="9">
        <f t="shared" si="4"/>
        <v>42</v>
      </c>
      <c r="C50" t="s">
        <v>87</v>
      </c>
      <c r="D50" s="10">
        <f ca="1">VLOOKUP($B50,'T&amp;M2'!$A$33:$T$113,20,FALSE)</f>
        <v>727.32</v>
      </c>
      <c r="E50" s="10">
        <v>0</v>
      </c>
      <c r="F50" s="10">
        <v>1951.5991741131597</v>
      </c>
      <c r="G50" s="10">
        <v>1533.8019501965159</v>
      </c>
      <c r="H50" s="10">
        <v>0</v>
      </c>
      <c r="I50" s="10">
        <v>871.45481915650134</v>
      </c>
      <c r="J50" s="10"/>
      <c r="K50" s="10">
        <f t="shared" ca="1" si="3"/>
        <v>1951.5991741131597</v>
      </c>
    </row>
    <row r="51" spans="1:11">
      <c r="A51" s="9">
        <f t="shared" si="2"/>
        <v>4</v>
      </c>
      <c r="B51" s="9">
        <f t="shared" si="4"/>
        <v>43</v>
      </c>
      <c r="C51" t="s">
        <v>88</v>
      </c>
      <c r="D51" s="10">
        <f ca="1">VLOOKUP($B51,'T&amp;M2'!$A$33:$T$113,20,FALSE)</f>
        <v>1051.58</v>
      </c>
      <c r="E51" s="10">
        <v>1646.8819745449498</v>
      </c>
      <c r="F51" s="10">
        <v>2842.85294857278</v>
      </c>
      <c r="G51" s="10">
        <v>2263.4323129082804</v>
      </c>
      <c r="H51" s="10">
        <v>0</v>
      </c>
      <c r="I51" s="10">
        <v>1139.1358293309995</v>
      </c>
      <c r="J51" s="10"/>
      <c r="K51" s="10">
        <f t="shared" ca="1" si="3"/>
        <v>2842.85294857278</v>
      </c>
    </row>
    <row r="52" spans="1:11">
      <c r="A52" s="9">
        <f t="shared" si="2"/>
        <v>5</v>
      </c>
      <c r="B52" s="9">
        <f t="shared" si="4"/>
        <v>44</v>
      </c>
      <c r="C52" t="s">
        <v>89</v>
      </c>
      <c r="D52" s="10">
        <f ca="1">VLOOKUP($B52,'T&amp;M2'!$A$33:$T$113,20,FALSE)</f>
        <v>921.72</v>
      </c>
      <c r="E52" s="10">
        <v>1386.1990523709899</v>
      </c>
      <c r="F52" s="10">
        <v>2226.3730650532802</v>
      </c>
      <c r="G52" s="10">
        <v>0</v>
      </c>
      <c r="H52" s="10">
        <v>0</v>
      </c>
      <c r="I52" s="10">
        <v>983.41946159947508</v>
      </c>
      <c r="J52" s="10"/>
      <c r="K52" s="10">
        <f t="shared" ca="1" si="3"/>
        <v>2226.3730650532802</v>
      </c>
    </row>
    <row r="53" spans="1:11">
      <c r="A53" s="9">
        <f t="shared" si="2"/>
        <v>6</v>
      </c>
      <c r="B53" s="9">
        <f t="shared" si="4"/>
        <v>45</v>
      </c>
      <c r="C53" t="s">
        <v>90</v>
      </c>
      <c r="D53" s="10">
        <f ca="1">VLOOKUP($B53,'T&amp;M2'!$A$33:$T$113,20,FALSE)</f>
        <v>656.33</v>
      </c>
      <c r="E53" s="10">
        <v>1074.4363684197001</v>
      </c>
      <c r="F53" s="10">
        <v>1951.5991741131597</v>
      </c>
      <c r="G53" s="10">
        <v>0</v>
      </c>
      <c r="H53" s="10">
        <v>0</v>
      </c>
      <c r="I53" s="10">
        <v>871.45481915650134</v>
      </c>
      <c r="J53" s="10"/>
      <c r="K53" s="10">
        <f t="shared" ca="1" si="3"/>
        <v>1951.5991741131597</v>
      </c>
    </row>
    <row r="54" spans="1:11">
      <c r="A54" s="9">
        <f t="shared" si="2"/>
        <v>7</v>
      </c>
      <c r="B54" s="9">
        <f t="shared" si="4"/>
        <v>46</v>
      </c>
      <c r="C54" t="s">
        <v>91</v>
      </c>
      <c r="D54" s="10">
        <f ca="1">VLOOKUP($B54,'T&amp;M2'!$A$33:$T$113,20,FALSE)</f>
        <v>1051.58</v>
      </c>
      <c r="E54" s="10">
        <v>0</v>
      </c>
      <c r="F54" s="10">
        <v>2842.85294857278</v>
      </c>
      <c r="G54" s="10">
        <v>1755.3119792005511</v>
      </c>
      <c r="H54" s="10">
        <v>0</v>
      </c>
      <c r="I54" s="10">
        <v>0</v>
      </c>
      <c r="J54" s="10"/>
      <c r="K54" s="10">
        <f t="shared" ca="1" si="3"/>
        <v>2842.85294857278</v>
      </c>
    </row>
    <row r="55" spans="1:11">
      <c r="A55" s="9">
        <f t="shared" si="2"/>
        <v>8</v>
      </c>
      <c r="B55" s="9">
        <f t="shared" si="4"/>
        <v>47</v>
      </c>
      <c r="C55" t="s">
        <v>92</v>
      </c>
      <c r="D55" s="10">
        <f ca="1">VLOOKUP($B55,'T&amp;M2'!$A$33:$T$113,20,FALSE)</f>
        <v>921.72</v>
      </c>
      <c r="E55" s="10">
        <v>0</v>
      </c>
      <c r="F55" s="10">
        <v>2226.3730650532802</v>
      </c>
      <c r="G55" s="10">
        <v>2477.3332187785895</v>
      </c>
      <c r="H55" s="10">
        <v>0</v>
      </c>
      <c r="I55" s="10">
        <v>0</v>
      </c>
      <c r="J55" s="10"/>
      <c r="K55" s="10">
        <f t="shared" ca="1" si="3"/>
        <v>2477.3332187785895</v>
      </c>
    </row>
    <row r="56" spans="1:11">
      <c r="A56" s="9">
        <f t="shared" si="2"/>
        <v>9</v>
      </c>
      <c r="B56" s="9">
        <f t="shared" si="4"/>
        <v>48</v>
      </c>
      <c r="C56" t="s">
        <v>93</v>
      </c>
      <c r="D56" s="10">
        <f ca="1">VLOOKUP($B56,'T&amp;M2'!$A$33:$T$113,20,FALSE)</f>
        <v>656.33</v>
      </c>
      <c r="E56" s="10">
        <v>0</v>
      </c>
      <c r="F56" s="10">
        <v>1951.5991741131597</v>
      </c>
      <c r="G56" s="10">
        <v>1617.5023046675065</v>
      </c>
      <c r="H56" s="10">
        <v>0</v>
      </c>
      <c r="I56" s="10">
        <v>0</v>
      </c>
      <c r="J56" s="10"/>
      <c r="K56" s="10">
        <f t="shared" ca="1" si="3"/>
        <v>1951.5991741131597</v>
      </c>
    </row>
    <row r="57" spans="1:11">
      <c r="A57" s="9">
        <f t="shared" si="2"/>
        <v>10</v>
      </c>
      <c r="B57" s="9">
        <f t="shared" si="4"/>
        <v>49</v>
      </c>
      <c r="C57" t="s">
        <v>94</v>
      </c>
      <c r="D57" s="10">
        <f ca="1">VLOOKUP($B57,'T&amp;M2'!$A$33:$T$113,20,FALSE)</f>
        <v>1149.19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t="shared" ca="1" si="3"/>
        <v>1149.19</v>
      </c>
    </row>
    <row r="58" spans="1:11">
      <c r="A58" s="9">
        <f t="shared" si="2"/>
        <v>11</v>
      </c>
      <c r="B58" s="9">
        <f t="shared" si="4"/>
        <v>50</v>
      </c>
      <c r="C58" t="s">
        <v>95</v>
      </c>
      <c r="D58" s="10">
        <f ca="1">VLOOKUP($B58,'T&amp;M2'!$A$33:$T$113,20,FALSE)</f>
        <v>1018.48</v>
      </c>
      <c r="E58" s="10">
        <v>0</v>
      </c>
      <c r="F58" s="10">
        <v>2226.3730650532802</v>
      </c>
      <c r="G58" s="10">
        <v>0</v>
      </c>
      <c r="H58" s="10">
        <v>0</v>
      </c>
      <c r="I58" s="10">
        <v>0</v>
      </c>
      <c r="J58" s="10"/>
      <c r="K58" s="10">
        <f t="shared" ca="1" si="3"/>
        <v>2226.3730650532802</v>
      </c>
    </row>
    <row r="59" spans="1:11">
      <c r="A59" s="9">
        <f t="shared" si="2"/>
        <v>12</v>
      </c>
      <c r="B59" s="9">
        <f t="shared" si="4"/>
        <v>51</v>
      </c>
      <c r="C59" t="s">
        <v>96</v>
      </c>
      <c r="D59" s="10">
        <f ca="1">VLOOKUP($B59,'T&amp;M2'!$A$33:$T$113,20,FALSE)</f>
        <v>664.36</v>
      </c>
      <c r="E59" s="10">
        <v>0</v>
      </c>
      <c r="F59" s="10">
        <v>1951.5991741131597</v>
      </c>
      <c r="G59" s="10">
        <v>0</v>
      </c>
      <c r="H59" s="10">
        <v>0</v>
      </c>
      <c r="I59" s="10">
        <v>0</v>
      </c>
      <c r="J59" s="10"/>
      <c r="K59" s="10">
        <f t="shared" ca="1" si="3"/>
        <v>1951.5991741131597</v>
      </c>
    </row>
    <row r="60" spans="1:11">
      <c r="A60" s="9">
        <f t="shared" si="2"/>
        <v>13</v>
      </c>
      <c r="B60" s="9">
        <f t="shared" si="4"/>
        <v>52</v>
      </c>
      <c r="C60" t="s">
        <v>97</v>
      </c>
      <c r="D60" s="10">
        <f ca="1">VLOOKUP($B60,'T&amp;M2'!$A$33:$T$113,20,FALSE)</f>
        <v>1204.6600000000001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/>
      <c r="K60" s="10">
        <f t="shared" ca="1" si="3"/>
        <v>1204.6600000000001</v>
      </c>
    </row>
    <row r="61" spans="1:11">
      <c r="A61" s="9">
        <f t="shared" si="2"/>
        <v>14</v>
      </c>
      <c r="B61" s="9">
        <f t="shared" si="4"/>
        <v>53</v>
      </c>
      <c r="C61" t="s">
        <v>98</v>
      </c>
      <c r="D61" s="10">
        <f ca="1">VLOOKUP($B61,'T&amp;M2'!$A$33:$T$113,20,FALSE)</f>
        <v>1038.0899999999999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/>
      <c r="K61" s="10">
        <f t="shared" ca="1" si="3"/>
        <v>1038.0899999999999</v>
      </c>
    </row>
    <row r="62" spans="1:11">
      <c r="A62" s="9">
        <f t="shared" si="2"/>
        <v>15</v>
      </c>
      <c r="B62" s="9">
        <f t="shared" si="4"/>
        <v>54</v>
      </c>
      <c r="C62" t="s">
        <v>99</v>
      </c>
      <c r="D62" s="10">
        <f ca="1">VLOOKUP($B62,'T&amp;M2'!$A$33:$T$113,20,FALSE)</f>
        <v>659.92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/>
      <c r="K62" s="10">
        <f t="shared" ca="1" si="3"/>
        <v>659.92</v>
      </c>
    </row>
    <row r="63" spans="1:11">
      <c r="A63" s="9">
        <f t="shared" si="2"/>
        <v>16</v>
      </c>
      <c r="B63" s="9">
        <f t="shared" si="4"/>
        <v>55</v>
      </c>
      <c r="C63" t="s">
        <v>100</v>
      </c>
      <c r="D63" s="10">
        <f ca="1">VLOOKUP($B63,'T&amp;M2'!$A$33:$T$113,20,FALSE)</f>
        <v>1149.19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/>
      <c r="K63" s="10">
        <f t="shared" ca="1" si="3"/>
        <v>1149.19</v>
      </c>
    </row>
    <row r="64" spans="1:11">
      <c r="A64" s="9">
        <f t="shared" si="2"/>
        <v>17</v>
      </c>
      <c r="B64" s="9">
        <f t="shared" si="4"/>
        <v>56</v>
      </c>
      <c r="C64" t="s">
        <v>101</v>
      </c>
      <c r="D64" s="10">
        <f ca="1">VLOOKUP($B64,'T&amp;M2'!$A$33:$T$113,20,FALSE)</f>
        <v>1018.48</v>
      </c>
      <c r="E64" s="10">
        <v>0</v>
      </c>
      <c r="F64" s="10">
        <v>0</v>
      </c>
      <c r="G64" s="10">
        <v>0</v>
      </c>
      <c r="H64" s="10">
        <v>1497.1654314044999</v>
      </c>
      <c r="I64" s="10">
        <v>0</v>
      </c>
      <c r="J64" s="10"/>
      <c r="K64" s="10">
        <f t="shared" ca="1" si="3"/>
        <v>1497.1654314044999</v>
      </c>
    </row>
    <row r="65" spans="1:11">
      <c r="A65" s="9">
        <f t="shared" si="2"/>
        <v>18</v>
      </c>
      <c r="B65" s="9">
        <f t="shared" si="4"/>
        <v>57</v>
      </c>
      <c r="C65" t="s">
        <v>102</v>
      </c>
      <c r="D65" s="10">
        <f ca="1">VLOOKUP($B65,'T&amp;M2'!$A$33:$T$113,20,FALSE)</f>
        <v>664.36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/>
      <c r="K65" s="10">
        <f t="shared" ca="1" si="3"/>
        <v>664.36</v>
      </c>
    </row>
    <row r="66" spans="1:11">
      <c r="A66" s="9">
        <f t="shared" si="2"/>
        <v>19</v>
      </c>
      <c r="B66" s="9">
        <f t="shared" si="4"/>
        <v>58</v>
      </c>
      <c r="C66" t="s">
        <v>103</v>
      </c>
      <c r="D66" s="10">
        <f ca="1">VLOOKUP($B66,'T&amp;M2'!$A$33:$T$113,20,FALSE)</f>
        <v>1204.6600000000001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/>
      <c r="K66" s="10">
        <f t="shared" ca="1" si="3"/>
        <v>1204.6600000000001</v>
      </c>
    </row>
    <row r="67" spans="1:11">
      <c r="A67" s="9">
        <f t="shared" si="2"/>
        <v>20</v>
      </c>
      <c r="B67" s="9">
        <f t="shared" si="4"/>
        <v>59</v>
      </c>
      <c r="C67" t="s">
        <v>104</v>
      </c>
      <c r="D67" s="10">
        <f ca="1">VLOOKUP($B67,'T&amp;M2'!$A$33:$T$113,20,FALSE)</f>
        <v>1038.0899999999999</v>
      </c>
      <c r="E67" s="10">
        <v>0</v>
      </c>
      <c r="F67" s="10">
        <v>0</v>
      </c>
      <c r="G67" s="10">
        <v>0</v>
      </c>
      <c r="H67" s="10">
        <v>1497.1654314044999</v>
      </c>
      <c r="I67" s="10">
        <v>0</v>
      </c>
      <c r="J67" s="10"/>
      <c r="K67" s="10">
        <f t="shared" ca="1" si="3"/>
        <v>1497.1654314044999</v>
      </c>
    </row>
    <row r="68" spans="1:11">
      <c r="A68" s="9">
        <f t="shared" si="2"/>
        <v>21</v>
      </c>
      <c r="B68" s="9">
        <f t="shared" si="4"/>
        <v>60</v>
      </c>
      <c r="C68" t="s">
        <v>105</v>
      </c>
      <c r="D68" s="10">
        <f ca="1">VLOOKUP($B68,'T&amp;M2'!$A$33:$T$113,20,FALSE)</f>
        <v>659.92</v>
      </c>
      <c r="E68" s="10">
        <v>0</v>
      </c>
      <c r="F68" s="10">
        <v>0</v>
      </c>
      <c r="G68" s="10">
        <v>0</v>
      </c>
      <c r="H68" s="10">
        <v>1321.0283218274999</v>
      </c>
      <c r="I68" s="10">
        <v>0</v>
      </c>
      <c r="J68" s="10"/>
      <c r="K68" s="10">
        <f t="shared" ca="1" si="3"/>
        <v>1321.0283218274999</v>
      </c>
    </row>
    <row r="69" spans="1:11">
      <c r="A69" s="9">
        <f t="shared" si="2"/>
        <v>22</v>
      </c>
      <c r="B69" s="9">
        <f t="shared" si="4"/>
        <v>61</v>
      </c>
      <c r="C69" t="s">
        <v>106</v>
      </c>
      <c r="D69" s="10">
        <f ca="1">VLOOKUP($B69,'T&amp;M2'!$A$33:$T$113,20,FALSE)</f>
        <v>1109.78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/>
      <c r="K69" s="10">
        <f t="shared" ca="1" si="3"/>
        <v>1109.78</v>
      </c>
    </row>
    <row r="70" spans="1:11">
      <c r="A70" s="9">
        <f t="shared" si="2"/>
        <v>23</v>
      </c>
      <c r="B70" s="9">
        <f t="shared" si="4"/>
        <v>62</v>
      </c>
      <c r="C70" t="s">
        <v>107</v>
      </c>
      <c r="D70" s="10">
        <f ca="1">VLOOKUP($B70,'T&amp;M2'!$A$33:$T$113,20,FALSE)</f>
        <v>1021.21</v>
      </c>
      <c r="E70" s="10">
        <v>0</v>
      </c>
      <c r="F70" s="10">
        <v>0</v>
      </c>
      <c r="G70" s="10">
        <v>0</v>
      </c>
      <c r="H70" s="10">
        <v>1497.1654314044999</v>
      </c>
      <c r="I70" s="10">
        <v>0</v>
      </c>
      <c r="J70" s="10"/>
      <c r="K70" s="10">
        <f t="shared" ca="1" si="3"/>
        <v>1497.1654314044999</v>
      </c>
    </row>
    <row r="71" spans="1:11">
      <c r="A71" s="9">
        <f t="shared" si="2"/>
        <v>24</v>
      </c>
      <c r="B71" s="9">
        <f t="shared" si="4"/>
        <v>63</v>
      </c>
      <c r="C71" t="s">
        <v>108</v>
      </c>
      <c r="D71" s="10">
        <f ca="1">VLOOKUP($B71,'T&amp;M2'!$A$33:$T$113,20,FALSE)</f>
        <v>697.46</v>
      </c>
      <c r="E71" s="10">
        <v>0</v>
      </c>
      <c r="F71" s="10">
        <v>0</v>
      </c>
      <c r="G71" s="10">
        <v>1692.8889875664622</v>
      </c>
      <c r="H71" s="10">
        <v>1321.0283218274999</v>
      </c>
      <c r="I71" s="10">
        <v>0</v>
      </c>
      <c r="J71" s="10"/>
      <c r="K71" s="10">
        <f t="shared" ca="1" si="3"/>
        <v>1692.8889875664622</v>
      </c>
    </row>
    <row r="72" spans="1:11">
      <c r="A72" s="9">
        <f t="shared" si="2"/>
        <v>25</v>
      </c>
      <c r="B72" s="9">
        <f t="shared" si="4"/>
        <v>64</v>
      </c>
      <c r="C72" t="s">
        <v>109</v>
      </c>
      <c r="D72" s="10">
        <f ca="1">VLOOKUP($B72,'T&amp;M2'!$A$33:$T$113,20,FALSE)</f>
        <v>1051.58</v>
      </c>
      <c r="E72" s="10">
        <v>0</v>
      </c>
      <c r="F72" s="10">
        <v>2842.85294857278</v>
      </c>
      <c r="G72" s="10">
        <v>0</v>
      </c>
      <c r="H72" s="10">
        <v>0</v>
      </c>
      <c r="I72" s="10">
        <v>0</v>
      </c>
      <c r="J72" s="10"/>
      <c r="K72" s="10">
        <f t="shared" ca="1" si="3"/>
        <v>2842.85294857278</v>
      </c>
    </row>
    <row r="73" spans="1:11">
      <c r="A73" s="9">
        <f t="shared" si="2"/>
        <v>26</v>
      </c>
      <c r="B73" s="9">
        <f t="shared" si="4"/>
        <v>65</v>
      </c>
      <c r="C73" t="s">
        <v>110</v>
      </c>
      <c r="D73" s="10">
        <f ca="1">VLOOKUP($B73,'T&amp;M2'!$A$33:$T$113,20,FALSE)</f>
        <v>921.72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/>
      <c r="K73" s="10">
        <f t="shared" ca="1" si="3"/>
        <v>921.72</v>
      </c>
    </row>
    <row r="74" spans="1:11">
      <c r="A74" s="9">
        <f t="shared" si="2"/>
        <v>27</v>
      </c>
      <c r="B74" s="9">
        <f t="shared" si="4"/>
        <v>66</v>
      </c>
      <c r="C74" t="s">
        <v>111</v>
      </c>
      <c r="D74" s="10">
        <f ca="1">VLOOKUP($B74,'T&amp;M2'!$A$33:$T$113,20,FALSE)</f>
        <v>656.33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/>
      <c r="K74" s="10">
        <f t="shared" ca="1" si="3"/>
        <v>656.33</v>
      </c>
    </row>
    <row r="75" spans="1:11">
      <c r="A75" s="9">
        <f t="shared" si="2"/>
        <v>28</v>
      </c>
      <c r="B75" s="9">
        <f t="shared" si="4"/>
        <v>67</v>
      </c>
      <c r="C75" t="s">
        <v>112</v>
      </c>
      <c r="D75" s="10">
        <f ca="1">VLOOKUP($B75,'T&amp;M2'!$A$33:$T$113,20,FALSE)</f>
        <v>1174.6199999999999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/>
      <c r="K75" s="10">
        <f t="shared" ca="1" si="3"/>
        <v>1174.6199999999999</v>
      </c>
    </row>
    <row r="76" spans="1:11">
      <c r="A76" s="9">
        <f t="shared" si="2"/>
        <v>29</v>
      </c>
      <c r="B76" s="9">
        <f t="shared" si="4"/>
        <v>68</v>
      </c>
      <c r="C76" t="s">
        <v>113</v>
      </c>
      <c r="D76" s="10">
        <f ca="1">VLOOKUP($B76,'T&amp;M2'!$A$33:$T$113,20,FALSE)</f>
        <v>864.54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/>
      <c r="K76" s="10">
        <f t="shared" ca="1" si="3"/>
        <v>864.54</v>
      </c>
    </row>
    <row r="77" spans="1:11">
      <c r="A77" s="9">
        <f t="shared" si="2"/>
        <v>30</v>
      </c>
      <c r="B77" s="9">
        <f t="shared" si="4"/>
        <v>69</v>
      </c>
      <c r="C77" t="s">
        <v>114</v>
      </c>
      <c r="D77" s="10">
        <f ca="1">VLOOKUP($B77,'T&amp;M2'!$A$33:$T$113,20,FALSE)</f>
        <v>564.17999999999995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  <c r="K77" s="10">
        <f t="shared" ca="1" si="3"/>
        <v>564.17999999999995</v>
      </c>
    </row>
    <row r="78" spans="1:11">
      <c r="A78" s="9">
        <f t="shared" si="2"/>
        <v>31</v>
      </c>
      <c r="B78" s="9">
        <f t="shared" si="4"/>
        <v>70</v>
      </c>
      <c r="C78" t="s">
        <v>115</v>
      </c>
      <c r="D78" s="10">
        <f ca="1">VLOOKUP($B78,'T&amp;M2'!$A$33:$T$113,20,FALSE)</f>
        <v>1151.07</v>
      </c>
      <c r="E78" s="10">
        <v>0</v>
      </c>
      <c r="F78" s="10">
        <v>2842.85294857278</v>
      </c>
      <c r="G78" s="10">
        <v>0</v>
      </c>
      <c r="H78" s="10">
        <v>0</v>
      </c>
      <c r="I78" s="10">
        <v>0</v>
      </c>
      <c r="J78" s="10"/>
      <c r="K78" s="10">
        <f t="shared" ca="1" si="3"/>
        <v>2842.85294857278</v>
      </c>
    </row>
    <row r="79" spans="1:11">
      <c r="A79" s="9">
        <f t="shared" si="2"/>
        <v>32</v>
      </c>
      <c r="B79" s="9">
        <f t="shared" si="4"/>
        <v>71</v>
      </c>
      <c r="C79" t="s">
        <v>116</v>
      </c>
      <c r="D79" s="10">
        <f ca="1">VLOOKUP($B79,'T&amp;M2'!$A$33:$T$113,20,FALSE)</f>
        <v>905.16</v>
      </c>
      <c r="E79" s="10">
        <v>0</v>
      </c>
      <c r="F79" s="10">
        <v>2226.3730650532802</v>
      </c>
      <c r="G79" s="10">
        <v>0</v>
      </c>
      <c r="H79" s="10">
        <v>0</v>
      </c>
      <c r="I79" s="10">
        <v>0</v>
      </c>
      <c r="J79" s="10"/>
      <c r="K79" s="10">
        <f t="shared" ca="1" si="3"/>
        <v>2226.3730650532802</v>
      </c>
    </row>
    <row r="80" spans="1:11">
      <c r="A80" s="9">
        <f t="shared" si="2"/>
        <v>33</v>
      </c>
      <c r="B80" s="9">
        <f t="shared" si="4"/>
        <v>72</v>
      </c>
      <c r="C80" t="s">
        <v>117</v>
      </c>
      <c r="D80" s="10">
        <f ca="1">VLOOKUP($B80,'T&amp;M2'!$A$33:$T$113,20,FALSE)</f>
        <v>565.89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/>
      <c r="K80" s="10">
        <f t="shared" ca="1" si="3"/>
        <v>565.89</v>
      </c>
    </row>
    <row r="81" spans="1:11">
      <c r="A81" s="9">
        <f t="shared" si="2"/>
        <v>34</v>
      </c>
      <c r="B81" s="9">
        <f t="shared" si="4"/>
        <v>73</v>
      </c>
      <c r="C81" t="s">
        <v>118</v>
      </c>
      <c r="D81" s="10">
        <f ca="1">VLOOKUP($B81,'T&amp;M2'!$A$33:$T$113,20,FALSE)</f>
        <v>980.4</v>
      </c>
      <c r="E81" s="10">
        <v>0</v>
      </c>
      <c r="F81" s="10">
        <v>0</v>
      </c>
      <c r="G81" s="10">
        <v>0</v>
      </c>
      <c r="H81" s="10">
        <v>0</v>
      </c>
      <c r="I81" s="10">
        <v>1412.4846766451506</v>
      </c>
      <c r="J81" s="10"/>
      <c r="K81" s="10">
        <f t="shared" ca="1" si="3"/>
        <v>1412.4846766451506</v>
      </c>
    </row>
    <row r="82" spans="1:11">
      <c r="A82" s="9">
        <f t="shared" si="2"/>
        <v>35</v>
      </c>
      <c r="B82" s="9">
        <f t="shared" si="4"/>
        <v>74</v>
      </c>
      <c r="C82" t="s">
        <v>119</v>
      </c>
      <c r="D82" s="10">
        <f ca="1">VLOOKUP($B82,'T&amp;M2'!$A$33:$T$113,20,FALSE)</f>
        <v>878.53</v>
      </c>
      <c r="E82" s="10">
        <v>0</v>
      </c>
      <c r="F82" s="10">
        <v>0</v>
      </c>
      <c r="G82" s="10">
        <v>0</v>
      </c>
      <c r="H82" s="10">
        <v>0</v>
      </c>
      <c r="I82" s="10">
        <v>1326.5721978967235</v>
      </c>
      <c r="J82" s="10"/>
      <c r="K82" s="10">
        <f t="shared" ca="1" si="3"/>
        <v>1326.5721978967235</v>
      </c>
    </row>
    <row r="83" spans="1:11">
      <c r="A83" s="9">
        <f t="shared" si="2"/>
        <v>36</v>
      </c>
      <c r="B83" s="9">
        <f t="shared" si="4"/>
        <v>75</v>
      </c>
      <c r="C83" t="s">
        <v>120</v>
      </c>
      <c r="D83" s="10">
        <f ca="1">VLOOKUP($B83,'T&amp;M2'!$A$33:$T$113,20,FALSE)</f>
        <v>554.80999999999995</v>
      </c>
      <c r="E83" s="10">
        <v>0</v>
      </c>
      <c r="F83" s="10">
        <v>0</v>
      </c>
      <c r="G83" s="10">
        <v>0</v>
      </c>
      <c r="H83" s="10">
        <v>0</v>
      </c>
      <c r="I83" s="10">
        <v>1106.3220353645861</v>
      </c>
      <c r="J83" s="10"/>
      <c r="K83" s="10">
        <f t="shared" ca="1" si="3"/>
        <v>1106.3220353645861</v>
      </c>
    </row>
    <row r="84" spans="1:11">
      <c r="A84" s="9"/>
      <c r="B84" s="9"/>
      <c r="C84" s="1" t="s">
        <v>6</v>
      </c>
      <c r="D84" s="10"/>
      <c r="E84" s="10"/>
      <c r="F84" s="10"/>
      <c r="G84" s="10"/>
      <c r="H84" s="10"/>
      <c r="I84" s="10"/>
      <c r="J84" s="10"/>
      <c r="K84" s="10"/>
    </row>
    <row r="85" spans="1:11">
      <c r="A85" s="9">
        <f>B44</f>
        <v>37</v>
      </c>
      <c r="B85" s="9">
        <f>B83+1</f>
        <v>76</v>
      </c>
      <c r="C85" t="s">
        <v>121</v>
      </c>
      <c r="D85" s="10">
        <f ca="1">VLOOKUP($B85,'T&amp;M2'!$A$33:$T$113,20,FALSE)</f>
        <v>1204.6600000000001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/>
      <c r="K85" s="10">
        <f ca="1">MAX(D85:I85)</f>
        <v>1204.6600000000001</v>
      </c>
    </row>
    <row r="86" spans="1:11">
      <c r="A86" s="9">
        <f>B45</f>
        <v>38</v>
      </c>
      <c r="B86" s="9">
        <f>B85+1</f>
        <v>77</v>
      </c>
      <c r="C86" t="s">
        <v>122</v>
      </c>
      <c r="D86" s="10">
        <f ca="1">VLOOKUP($B86,'T&amp;M2'!$A$33:$T$113,20,FALSE)</f>
        <v>1038.0899999999999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/>
      <c r="K86" s="10">
        <f ca="1">MAX(D86:I86)</f>
        <v>1038.0899999999999</v>
      </c>
    </row>
    <row r="87" spans="1:11">
      <c r="A87" s="9">
        <f>B46</f>
        <v>39</v>
      </c>
      <c r="B87" s="9">
        <f>B86+1</f>
        <v>78</v>
      </c>
      <c r="C87" t="s">
        <v>123</v>
      </c>
      <c r="D87" s="10">
        <f ca="1">VLOOKUP($B87,'T&amp;M2'!$A$33:$T$113,20,FALSE)</f>
        <v>1204.6600000000001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/>
      <c r="K87" s="10">
        <f ca="1">MAX(D87:I87)</f>
        <v>1204.6600000000001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K87"/>
  <sheetViews>
    <sheetView workbookViewId="0">
      <selection activeCell="C30" sqref="C30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</cols>
  <sheetData>
    <row r="2" spans="1:11">
      <c r="B2" s="1" t="s">
        <v>0</v>
      </c>
    </row>
    <row r="3" spans="1:11">
      <c r="C3" s="2" t="str">
        <f>'T&amp;M3'!B8</f>
        <v>Option Year 2</v>
      </c>
      <c r="E3" s="3" t="s">
        <v>1</v>
      </c>
      <c r="F3">
        <f>'T&amp;M3'!T21</f>
        <v>1.1865000000000001</v>
      </c>
    </row>
    <row r="4" spans="1:11">
      <c r="E4" s="4"/>
      <c r="F4" s="4"/>
      <c r="G4" s="4"/>
      <c r="H4" s="4"/>
      <c r="I4" s="4"/>
      <c r="J4" s="4"/>
    </row>
    <row r="5" spans="1:11" s="2" customFormat="1">
      <c r="C5" s="2" t="s">
        <v>2</v>
      </c>
      <c r="D5" s="5" t="s">
        <v>3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6"/>
      <c r="K5" s="6" t="s">
        <v>4</v>
      </c>
    </row>
    <row r="6" spans="1:11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</row>
    <row r="7" spans="1:11">
      <c r="A7" s="9"/>
      <c r="B7" s="9">
        <f>B5+1</f>
        <v>1</v>
      </c>
      <c r="C7" t="s">
        <v>85</v>
      </c>
      <c r="D7" s="10">
        <f ca="1">VLOOKUP($B7,'T&amp;M3'!$A$33:$T$113,20,FALSE)</f>
        <v>1443.11</v>
      </c>
      <c r="E7" s="10">
        <v>0</v>
      </c>
      <c r="F7" s="10">
        <v>2939.3799775224879</v>
      </c>
      <c r="G7" s="10">
        <v>0</v>
      </c>
      <c r="H7" s="10">
        <v>0</v>
      </c>
      <c r="I7" s="10">
        <v>2144.7741579768599</v>
      </c>
      <c r="J7" s="10"/>
      <c r="K7" s="10">
        <f t="shared" ref="K7:K42" ca="1" si="0">MAX(D7:I7)</f>
        <v>2939.3799775224879</v>
      </c>
    </row>
    <row r="8" spans="1:11">
      <c r="A8" s="9"/>
      <c r="B8" s="9">
        <f t="shared" ref="B8:B42" si="1">B7+1</f>
        <v>2</v>
      </c>
      <c r="C8" t="s">
        <v>86</v>
      </c>
      <c r="D8" s="10">
        <f ca="1">VLOOKUP($B8,'T&amp;M3'!$A$33:$T$113,20,FALSE)</f>
        <v>1375.7</v>
      </c>
      <c r="E8" s="10">
        <v>1365.8828891833125</v>
      </c>
      <c r="F8" s="10">
        <v>2301.9679625702761</v>
      </c>
      <c r="G8" s="10">
        <v>3239.236801127865</v>
      </c>
      <c r="H8" s="10">
        <v>0</v>
      </c>
      <c r="I8" s="10">
        <v>1952.0016422948627</v>
      </c>
      <c r="J8" s="10"/>
      <c r="K8" s="10">
        <f t="shared" ca="1" si="0"/>
        <v>3239.236801127865</v>
      </c>
    </row>
    <row r="9" spans="1:11">
      <c r="A9" s="9"/>
      <c r="B9" s="9">
        <f t="shared" si="1"/>
        <v>3</v>
      </c>
      <c r="C9" t="s">
        <v>87</v>
      </c>
      <c r="D9" s="10">
        <f ca="1">VLOOKUP($B9,'T&amp;M3'!$A$33:$T$113,20,FALSE)</f>
        <v>1152.04</v>
      </c>
      <c r="E9" s="10">
        <v>0</v>
      </c>
      <c r="F9" s="10">
        <v>2017.8643216201469</v>
      </c>
      <c r="G9" s="10">
        <v>0</v>
      </c>
      <c r="H9" s="10">
        <v>0</v>
      </c>
      <c r="I9" s="10">
        <v>1820.0424295600126</v>
      </c>
      <c r="J9" s="10"/>
      <c r="K9" s="10">
        <f t="shared" ca="1" si="0"/>
        <v>2017.8643216201469</v>
      </c>
    </row>
    <row r="10" spans="1:11">
      <c r="A10" s="9"/>
      <c r="B10" s="9">
        <f t="shared" si="1"/>
        <v>4</v>
      </c>
      <c r="C10" t="s">
        <v>88</v>
      </c>
      <c r="D10" s="10">
        <f ca="1">VLOOKUP($B10,'T&amp;M3'!$A$33:$T$113,20,FALSE)</f>
        <v>1375.4</v>
      </c>
      <c r="E10" s="10">
        <v>1702.8006685151961</v>
      </c>
      <c r="F10" s="10">
        <v>2939.3799775224879</v>
      </c>
      <c r="G10" s="10">
        <v>0</v>
      </c>
      <c r="H10" s="10">
        <v>0</v>
      </c>
      <c r="I10" s="10">
        <v>2144.7741579768599</v>
      </c>
      <c r="J10" s="10"/>
      <c r="K10" s="10">
        <f t="shared" ca="1" si="0"/>
        <v>2939.3799775224879</v>
      </c>
    </row>
    <row r="11" spans="1:11">
      <c r="A11" s="9"/>
      <c r="B11" s="9">
        <f t="shared" si="1"/>
        <v>5</v>
      </c>
      <c r="C11" t="s">
        <v>89</v>
      </c>
      <c r="D11" s="10">
        <f ca="1">VLOOKUP($B11,'T&amp;M3'!$A$33:$T$113,20,FALSE)</f>
        <v>1285.94</v>
      </c>
      <c r="E11" s="10">
        <v>1433.2664450496893</v>
      </c>
      <c r="F11" s="10">
        <v>2301.9679625702761</v>
      </c>
      <c r="G11" s="10">
        <v>0</v>
      </c>
      <c r="H11" s="10">
        <v>0</v>
      </c>
      <c r="I11" s="10">
        <v>1952.0016422948627</v>
      </c>
      <c r="J11" s="10"/>
      <c r="K11" s="10">
        <f t="shared" ca="1" si="0"/>
        <v>2301.9679625702761</v>
      </c>
    </row>
    <row r="12" spans="1:11">
      <c r="A12" s="9"/>
      <c r="B12" s="9">
        <f t="shared" si="1"/>
        <v>6</v>
      </c>
      <c r="C12" t="s">
        <v>90</v>
      </c>
      <c r="D12" s="10">
        <f ca="1">VLOOKUP($B12,'T&amp;M3'!$A$33:$T$113,20,FALSE)</f>
        <v>1103.1300000000001</v>
      </c>
      <c r="E12" s="10">
        <v>1110.9180832024276</v>
      </c>
      <c r="F12" s="10">
        <v>2017.8643216201469</v>
      </c>
      <c r="G12" s="10">
        <v>0</v>
      </c>
      <c r="H12" s="10">
        <v>0</v>
      </c>
      <c r="I12" s="10">
        <v>1820.0424295600126</v>
      </c>
      <c r="J12" s="10"/>
      <c r="K12" s="10">
        <f t="shared" ca="1" si="0"/>
        <v>2017.8643216201469</v>
      </c>
    </row>
    <row r="13" spans="1:11">
      <c r="A13" s="9"/>
      <c r="B13" s="9">
        <f t="shared" si="1"/>
        <v>7</v>
      </c>
      <c r="C13" t="s">
        <v>91</v>
      </c>
      <c r="D13" s="10">
        <f ca="1">VLOOKUP($B13,'T&amp;M3'!$A$33:$T$113,20,FALSE)</f>
        <v>1375.4</v>
      </c>
      <c r="E13" s="10">
        <v>0</v>
      </c>
      <c r="F13" s="10">
        <v>2939.3799775224879</v>
      </c>
      <c r="G13" s="10">
        <v>0</v>
      </c>
      <c r="H13" s="10">
        <v>0</v>
      </c>
      <c r="I13" s="10">
        <v>0</v>
      </c>
      <c r="J13" s="10"/>
      <c r="K13" s="10">
        <f t="shared" ca="1" si="0"/>
        <v>2939.3799775224879</v>
      </c>
    </row>
    <row r="14" spans="1:11">
      <c r="A14" s="9"/>
      <c r="B14" s="9">
        <f t="shared" si="1"/>
        <v>8</v>
      </c>
      <c r="C14" t="s">
        <v>92</v>
      </c>
      <c r="D14" s="10">
        <f ca="1">VLOOKUP($B14,'T&amp;M3'!$A$33:$T$113,20,FALSE)</f>
        <v>1285.94</v>
      </c>
      <c r="E14" s="10">
        <v>0</v>
      </c>
      <c r="F14" s="10">
        <v>2301.9679625702761</v>
      </c>
      <c r="G14" s="10">
        <v>3239.236801127865</v>
      </c>
      <c r="H14" s="10">
        <v>0</v>
      </c>
      <c r="I14" s="10">
        <v>0</v>
      </c>
      <c r="J14" s="10"/>
      <c r="K14" s="10">
        <f t="shared" ca="1" si="0"/>
        <v>3239.236801127865</v>
      </c>
    </row>
    <row r="15" spans="1:11">
      <c r="A15" s="9"/>
      <c r="B15" s="9">
        <f t="shared" si="1"/>
        <v>9</v>
      </c>
      <c r="C15" t="s">
        <v>93</v>
      </c>
      <c r="D15" s="10">
        <f ca="1">VLOOKUP($B15,'T&amp;M3'!$A$33:$T$113,20,FALSE)</f>
        <v>1103.1300000000001</v>
      </c>
      <c r="E15" s="10">
        <v>0</v>
      </c>
      <c r="F15" s="10">
        <v>2017.8643216201469</v>
      </c>
      <c r="G15" s="10">
        <v>0</v>
      </c>
      <c r="H15" s="10">
        <v>0</v>
      </c>
      <c r="I15" s="10">
        <v>0</v>
      </c>
      <c r="J15" s="10"/>
      <c r="K15" s="10">
        <f t="shared" ca="1" si="0"/>
        <v>2017.8643216201469</v>
      </c>
    </row>
    <row r="16" spans="1:11">
      <c r="A16" s="9"/>
      <c r="B16" s="9">
        <f t="shared" si="1"/>
        <v>10</v>
      </c>
      <c r="C16" t="s">
        <v>94</v>
      </c>
      <c r="D16" s="10">
        <f ca="1">VLOOKUP($B16,'T&amp;M3'!$A$33:$T$113,20,FALSE)</f>
        <v>1442.65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/>
      <c r="K16" s="10">
        <f t="shared" ca="1" si="0"/>
        <v>1442.65</v>
      </c>
    </row>
    <row r="17" spans="1:11">
      <c r="A17" s="9"/>
      <c r="B17" s="9">
        <f t="shared" si="1"/>
        <v>11</v>
      </c>
      <c r="C17" t="s">
        <v>95</v>
      </c>
      <c r="D17" s="10">
        <f ca="1">VLOOKUP($B17,'T&amp;M3'!$A$33:$T$113,20,FALSE)</f>
        <v>1352.56</v>
      </c>
      <c r="E17" s="10">
        <v>0</v>
      </c>
      <c r="F17" s="10">
        <v>2301.9679625702761</v>
      </c>
      <c r="G17" s="10">
        <v>0</v>
      </c>
      <c r="H17" s="10">
        <v>0</v>
      </c>
      <c r="I17" s="10">
        <v>0</v>
      </c>
      <c r="J17" s="10"/>
      <c r="K17" s="10">
        <f t="shared" ca="1" si="0"/>
        <v>2301.9679625702761</v>
      </c>
    </row>
    <row r="18" spans="1:11">
      <c r="A18" s="9"/>
      <c r="B18" s="9">
        <f t="shared" si="1"/>
        <v>12</v>
      </c>
      <c r="C18" t="s">
        <v>96</v>
      </c>
      <c r="D18" s="10">
        <f ca="1">VLOOKUP($B18,'T&amp;M3'!$A$33:$T$113,20,FALSE)</f>
        <v>1108.69</v>
      </c>
      <c r="E18" s="10">
        <v>0</v>
      </c>
      <c r="F18" s="10">
        <v>2017.8643216201469</v>
      </c>
      <c r="G18" s="10">
        <v>0</v>
      </c>
      <c r="H18" s="10">
        <v>0</v>
      </c>
      <c r="I18" s="10">
        <v>0</v>
      </c>
      <c r="J18" s="10"/>
      <c r="K18" s="10">
        <f t="shared" ca="1" si="0"/>
        <v>2017.8643216201469</v>
      </c>
    </row>
    <row r="19" spans="1:11">
      <c r="A19" s="9"/>
      <c r="B19" s="9">
        <f t="shared" si="1"/>
        <v>13</v>
      </c>
      <c r="C19" t="s">
        <v>97</v>
      </c>
      <c r="D19" s="10">
        <f ca="1">VLOOKUP($B19,'T&amp;M3'!$A$33:$T$113,20,FALSE)</f>
        <v>1480.76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  <c r="K19" s="10">
        <f t="shared" ca="1" si="0"/>
        <v>1480.76</v>
      </c>
    </row>
    <row r="20" spans="1:11">
      <c r="A20" s="9"/>
      <c r="B20" s="9">
        <f t="shared" si="1"/>
        <v>14</v>
      </c>
      <c r="C20" t="s">
        <v>98</v>
      </c>
      <c r="D20" s="10">
        <f ca="1">VLOOKUP($B20,'T&amp;M3'!$A$33:$T$113,20,FALSE)</f>
        <v>1365.99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/>
      <c r="K20" s="10">
        <f t="shared" ca="1" si="0"/>
        <v>1365.99</v>
      </c>
    </row>
    <row r="21" spans="1:11">
      <c r="A21" s="9"/>
      <c r="B21" s="9">
        <f t="shared" si="1"/>
        <v>15</v>
      </c>
      <c r="C21" t="s">
        <v>99</v>
      </c>
      <c r="D21" s="10">
        <f ca="1">VLOOKUP($B21,'T&amp;M3'!$A$33:$T$113,20,FALSE)</f>
        <v>1105.76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1105.76</v>
      </c>
    </row>
    <row r="22" spans="1:11">
      <c r="A22" s="9"/>
      <c r="B22" s="9">
        <f t="shared" si="1"/>
        <v>16</v>
      </c>
      <c r="C22" t="s">
        <v>100</v>
      </c>
      <c r="D22" s="10">
        <f ca="1">VLOOKUP($B22,'T&amp;M3'!$A$33:$T$113,20,FALSE)</f>
        <v>1442.65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/>
      <c r="K22" s="10">
        <f t="shared" ca="1" si="0"/>
        <v>1442.65</v>
      </c>
    </row>
    <row r="23" spans="1:11">
      <c r="A23" s="9"/>
      <c r="B23" s="9">
        <f t="shared" si="1"/>
        <v>17</v>
      </c>
      <c r="C23" t="s">
        <v>101</v>
      </c>
      <c r="D23" s="10">
        <f ca="1">VLOOKUP($B23,'T&amp;M3'!$A$33:$T$113,20,FALSE)</f>
        <v>1352.56</v>
      </c>
      <c r="E23" s="10">
        <v>0</v>
      </c>
      <c r="F23" s="10">
        <v>0</v>
      </c>
      <c r="G23" s="10">
        <v>0</v>
      </c>
      <c r="H23" s="10">
        <v>1821.1771855777499</v>
      </c>
      <c r="I23" s="10">
        <v>0</v>
      </c>
      <c r="J23" s="10"/>
      <c r="K23" s="10">
        <f t="shared" ca="1" si="0"/>
        <v>1821.1771855777499</v>
      </c>
    </row>
    <row r="24" spans="1:11">
      <c r="A24" s="9"/>
      <c r="B24" s="9">
        <f t="shared" si="1"/>
        <v>18</v>
      </c>
      <c r="C24" t="s">
        <v>102</v>
      </c>
      <c r="D24" s="10">
        <f ca="1">VLOOKUP($B24,'T&amp;M3'!$A$33:$T$113,20,FALSE)</f>
        <v>1108.69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/>
      <c r="K24" s="10">
        <f t="shared" ca="1" si="0"/>
        <v>1108.69</v>
      </c>
    </row>
    <row r="25" spans="1:11">
      <c r="A25" s="9"/>
      <c r="B25" s="9">
        <f t="shared" si="1"/>
        <v>19</v>
      </c>
      <c r="C25" t="s">
        <v>103</v>
      </c>
      <c r="D25" s="10">
        <f ca="1">VLOOKUP($B25,'T&amp;M3'!$A$33:$T$113,20,FALSE)</f>
        <v>1480.76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/>
      <c r="K25" s="10">
        <f t="shared" ca="1" si="0"/>
        <v>1480.76</v>
      </c>
    </row>
    <row r="26" spans="1:11">
      <c r="A26" s="9"/>
      <c r="B26" s="9">
        <f t="shared" si="1"/>
        <v>20</v>
      </c>
      <c r="C26" t="s">
        <v>104</v>
      </c>
      <c r="D26" s="10">
        <f ca="1">VLOOKUP($B26,'T&amp;M3'!$A$33:$T$113,20,FALSE)</f>
        <v>1365.99</v>
      </c>
      <c r="E26" s="10">
        <v>0</v>
      </c>
      <c r="F26" s="10">
        <v>0</v>
      </c>
      <c r="G26" s="10">
        <v>0</v>
      </c>
      <c r="H26" s="10">
        <v>1821.1771855777499</v>
      </c>
      <c r="I26" s="10">
        <v>0</v>
      </c>
      <c r="J26" s="10"/>
      <c r="K26" s="10">
        <f t="shared" ca="1" si="0"/>
        <v>1821.1771855777499</v>
      </c>
    </row>
    <row r="27" spans="1:11">
      <c r="A27" s="9"/>
      <c r="B27" s="9">
        <f t="shared" si="1"/>
        <v>21</v>
      </c>
      <c r="C27" t="s">
        <v>105</v>
      </c>
      <c r="D27" s="10">
        <f ca="1">VLOOKUP($B27,'T&amp;M3'!$A$33:$T$113,20,FALSE)</f>
        <v>1105.76</v>
      </c>
      <c r="E27" s="10">
        <v>0</v>
      </c>
      <c r="F27" s="10">
        <v>0</v>
      </c>
      <c r="G27" s="10">
        <v>0</v>
      </c>
      <c r="H27" s="10">
        <v>1639.059467019975</v>
      </c>
      <c r="I27" s="10">
        <v>0</v>
      </c>
      <c r="J27" s="10"/>
      <c r="K27" s="10">
        <f t="shared" ca="1" si="0"/>
        <v>1639.059467019975</v>
      </c>
    </row>
    <row r="28" spans="1:11">
      <c r="A28" s="9"/>
      <c r="B28" s="9">
        <f t="shared" si="1"/>
        <v>22</v>
      </c>
      <c r="C28" t="s">
        <v>106</v>
      </c>
      <c r="D28" s="10">
        <f ca="1">VLOOKUP($B28,'T&amp;M3'!$A$33:$T$113,20,FALSE)</f>
        <v>1415.5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/>
      <c r="K28" s="10">
        <f t="shared" ca="1" si="0"/>
        <v>1415.5</v>
      </c>
    </row>
    <row r="29" spans="1:11">
      <c r="A29" s="9"/>
      <c r="B29" s="9">
        <f t="shared" si="1"/>
        <v>23</v>
      </c>
      <c r="C29" t="s">
        <v>107</v>
      </c>
      <c r="D29" s="10">
        <f ca="1">VLOOKUP($B29,'T&amp;M3'!$A$33:$T$113,20,FALSE)</f>
        <v>1354.42</v>
      </c>
      <c r="E29" s="10">
        <v>0</v>
      </c>
      <c r="F29" s="10">
        <v>0</v>
      </c>
      <c r="G29" s="10">
        <v>0</v>
      </c>
      <c r="H29" s="10">
        <v>1821.1771855777499</v>
      </c>
      <c r="I29" s="10">
        <v>0</v>
      </c>
      <c r="J29" s="10"/>
      <c r="K29" s="10">
        <f t="shared" ca="1" si="0"/>
        <v>1821.1771855777499</v>
      </c>
    </row>
    <row r="30" spans="1:11">
      <c r="A30" s="9"/>
      <c r="B30" s="9">
        <f t="shared" si="1"/>
        <v>24</v>
      </c>
      <c r="C30" t="s">
        <v>108</v>
      </c>
      <c r="D30" s="10">
        <f ca="1">VLOOKUP($B30,'T&amp;M3'!$A$33:$T$113,20,FALSE)</f>
        <v>1131.52</v>
      </c>
      <c r="E30" s="10">
        <v>0</v>
      </c>
      <c r="F30" s="10">
        <v>0</v>
      </c>
      <c r="G30" s="10">
        <v>0</v>
      </c>
      <c r="H30" s="10">
        <v>1639.059467019975</v>
      </c>
      <c r="I30" s="10">
        <v>0</v>
      </c>
      <c r="J30" s="10"/>
      <c r="K30" s="10">
        <f t="shared" ca="1" si="0"/>
        <v>1639.059467019975</v>
      </c>
    </row>
    <row r="31" spans="1:11">
      <c r="A31" s="9"/>
      <c r="B31" s="9">
        <f t="shared" si="1"/>
        <v>25</v>
      </c>
      <c r="C31" t="s">
        <v>109</v>
      </c>
      <c r="D31" s="10">
        <f ca="1">VLOOKUP($B31,'T&amp;M3'!$A$33:$T$113,20,FALSE)</f>
        <v>1375.4</v>
      </c>
      <c r="E31" s="10">
        <v>0</v>
      </c>
      <c r="F31" s="10">
        <v>2939.3799775224879</v>
      </c>
      <c r="G31" s="10">
        <v>0</v>
      </c>
      <c r="H31" s="10">
        <v>0</v>
      </c>
      <c r="I31" s="10">
        <v>0</v>
      </c>
      <c r="J31" s="10"/>
      <c r="K31" s="10">
        <f t="shared" ca="1" si="0"/>
        <v>2939.3799775224879</v>
      </c>
    </row>
    <row r="32" spans="1:11">
      <c r="A32" s="9"/>
      <c r="B32" s="9">
        <f t="shared" si="1"/>
        <v>26</v>
      </c>
      <c r="C32" t="s">
        <v>110</v>
      </c>
      <c r="D32" s="10">
        <f ca="1">VLOOKUP($B32,'T&amp;M3'!$A$33:$T$113,20,FALSE)</f>
        <v>1285.94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t="shared" ca="1" si="0"/>
        <v>1285.94</v>
      </c>
    </row>
    <row r="33" spans="1:11">
      <c r="A33" s="9"/>
      <c r="B33" s="9">
        <f t="shared" si="1"/>
        <v>27</v>
      </c>
      <c r="C33" t="s">
        <v>111</v>
      </c>
      <c r="D33" s="10">
        <f ca="1">VLOOKUP($B33,'T&amp;M3'!$A$33:$T$113,20,FALSE)</f>
        <v>1103.1300000000001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  <c r="K33" s="10">
        <f t="shared" ca="1" si="0"/>
        <v>1103.1300000000001</v>
      </c>
    </row>
    <row r="34" spans="1:11">
      <c r="A34" s="9"/>
      <c r="B34" s="9">
        <f t="shared" si="1"/>
        <v>28</v>
      </c>
      <c r="C34" t="s">
        <v>112</v>
      </c>
      <c r="D34" s="10">
        <f ca="1">VLOOKUP($B34,'T&amp;M3'!$A$33:$T$113,20,FALSE)</f>
        <v>1460.08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  <c r="K34" s="10">
        <f t="shared" ca="1" si="0"/>
        <v>1460.08</v>
      </c>
    </row>
    <row r="35" spans="1:11">
      <c r="A35" s="9"/>
      <c r="B35" s="9">
        <f t="shared" si="1"/>
        <v>29</v>
      </c>
      <c r="C35" t="s">
        <v>113</v>
      </c>
      <c r="D35" s="10">
        <f ca="1">VLOOKUP($B35,'T&amp;M3'!$A$33:$T$113,20,FALSE)</f>
        <v>1246.5999999999999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/>
      <c r="K35" s="10">
        <f t="shared" ca="1" si="0"/>
        <v>1246.5999999999999</v>
      </c>
    </row>
    <row r="36" spans="1:11">
      <c r="A36" s="9"/>
      <c r="B36" s="9">
        <f t="shared" si="1"/>
        <v>30</v>
      </c>
      <c r="C36" t="s">
        <v>114</v>
      </c>
      <c r="D36" s="10">
        <f ca="1">VLOOKUP($B36,'T&amp;M3'!$A$33:$T$113,20,FALSE)</f>
        <v>1039.74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>
        <f t="shared" ca="1" si="0"/>
        <v>1039.74</v>
      </c>
    </row>
    <row r="37" spans="1:11">
      <c r="A37" s="9"/>
      <c r="B37" s="9">
        <f t="shared" si="1"/>
        <v>31</v>
      </c>
      <c r="C37" t="s">
        <v>115</v>
      </c>
      <c r="D37" s="10">
        <f ca="1">VLOOKUP($B37,'T&amp;M3'!$A$33:$T$113,20,FALSE)</f>
        <v>1443.88</v>
      </c>
      <c r="E37" s="10">
        <v>0</v>
      </c>
      <c r="F37" s="10">
        <v>2939.3799775224879</v>
      </c>
      <c r="G37" s="10">
        <v>0</v>
      </c>
      <c r="H37" s="10">
        <v>0</v>
      </c>
      <c r="I37" s="10">
        <v>0</v>
      </c>
      <c r="J37" s="10"/>
      <c r="K37" s="10">
        <f t="shared" ca="1" si="0"/>
        <v>2939.3799775224879</v>
      </c>
    </row>
    <row r="38" spans="1:11">
      <c r="A38" s="9"/>
      <c r="B38" s="9">
        <f t="shared" si="1"/>
        <v>32</v>
      </c>
      <c r="C38" t="s">
        <v>116</v>
      </c>
      <c r="D38" s="10">
        <f ca="1">VLOOKUP($B38,'T&amp;M3'!$A$33:$T$113,20,FALSE)</f>
        <v>1274.51</v>
      </c>
      <c r="E38" s="10">
        <v>0</v>
      </c>
      <c r="F38" s="10">
        <v>2301.9679625702761</v>
      </c>
      <c r="G38" s="10">
        <v>0</v>
      </c>
      <c r="H38" s="10">
        <v>0</v>
      </c>
      <c r="I38" s="10">
        <v>0</v>
      </c>
      <c r="J38" s="10"/>
      <c r="K38" s="10">
        <f t="shared" ca="1" si="0"/>
        <v>2301.9679625702761</v>
      </c>
    </row>
    <row r="39" spans="1:11">
      <c r="A39" s="9"/>
      <c r="B39" s="9">
        <f t="shared" si="1"/>
        <v>33</v>
      </c>
      <c r="C39" t="s">
        <v>117</v>
      </c>
      <c r="D39" s="10">
        <f ca="1">VLOOKUP($B39,'T&amp;M3'!$A$33:$T$113,20,FALSE)</f>
        <v>1040.81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>
        <f t="shared" ca="1" si="0"/>
        <v>1040.81</v>
      </c>
    </row>
    <row r="40" spans="1:11">
      <c r="A40" s="9"/>
      <c r="B40" s="9">
        <f t="shared" si="1"/>
        <v>34</v>
      </c>
      <c r="C40" t="s">
        <v>118</v>
      </c>
      <c r="D40" s="10">
        <f ca="1">VLOOKUP($B40,'T&amp;M3'!$A$33:$T$113,20,FALSE)</f>
        <v>1326.34</v>
      </c>
      <c r="E40" s="10">
        <v>0</v>
      </c>
      <c r="F40" s="10">
        <v>0</v>
      </c>
      <c r="G40" s="10">
        <v>0</v>
      </c>
      <c r="H40" s="10">
        <v>0</v>
      </c>
      <c r="I40" s="10">
        <v>2478.3991251171706</v>
      </c>
      <c r="J40" s="10"/>
      <c r="K40" s="10">
        <f t="shared" ca="1" si="0"/>
        <v>2478.3991251171706</v>
      </c>
    </row>
    <row r="41" spans="1:11">
      <c r="A41" s="9"/>
      <c r="B41" s="9">
        <f t="shared" si="1"/>
        <v>35</v>
      </c>
      <c r="C41" t="s">
        <v>119</v>
      </c>
      <c r="D41" s="10">
        <f ca="1">VLOOKUP($B41,'T&amp;M3'!$A$33:$T$113,20,FALSE)</f>
        <v>1256.1500000000001</v>
      </c>
      <c r="E41" s="10">
        <v>0</v>
      </c>
      <c r="F41" s="10">
        <v>0</v>
      </c>
      <c r="G41" s="10">
        <v>0</v>
      </c>
      <c r="H41" s="10">
        <v>0</v>
      </c>
      <c r="I41" s="10">
        <v>2374.276263646801</v>
      </c>
      <c r="J41" s="10"/>
      <c r="K41" s="10">
        <f t="shared" ca="1" si="0"/>
        <v>2374.276263646801</v>
      </c>
    </row>
    <row r="42" spans="1:11">
      <c r="A42" s="9"/>
      <c r="B42" s="9">
        <f t="shared" si="1"/>
        <v>36</v>
      </c>
      <c r="C42" t="s">
        <v>120</v>
      </c>
      <c r="D42" s="10">
        <f ca="1">VLOOKUP($B42,'T&amp;M3'!$A$33:$T$113,20,FALSE)</f>
        <v>1033.25</v>
      </c>
      <c r="E42" s="10">
        <v>0</v>
      </c>
      <c r="F42" s="10">
        <v>0</v>
      </c>
      <c r="G42" s="10">
        <v>0</v>
      </c>
      <c r="H42" s="10">
        <v>0</v>
      </c>
      <c r="I42" s="10">
        <v>2103.0581855832761</v>
      </c>
      <c r="J42" s="10"/>
      <c r="K42" s="10">
        <f t="shared" ca="1" si="0"/>
        <v>2103.0581855832761</v>
      </c>
    </row>
    <row r="43" spans="1:11">
      <c r="A43" s="9"/>
      <c r="B43" s="9"/>
      <c r="C43" s="1" t="s">
        <v>6</v>
      </c>
      <c r="D43" s="10"/>
      <c r="E43" s="10"/>
      <c r="F43" s="10"/>
      <c r="G43" s="10"/>
      <c r="H43" s="10"/>
      <c r="I43" s="10"/>
      <c r="J43" s="10"/>
      <c r="K43" s="10"/>
    </row>
    <row r="44" spans="1:11">
      <c r="A44" s="9"/>
      <c r="B44" s="9">
        <f>B42+1</f>
        <v>37</v>
      </c>
      <c r="C44" t="s">
        <v>121</v>
      </c>
      <c r="D44" s="10">
        <f ca="1">VLOOKUP($B44,'T&amp;M3'!$A$33:$T$113,20,FALSE)</f>
        <v>1480.76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/>
      <c r="K44" s="10">
        <f ca="1">MAX(D44:I44)</f>
        <v>1480.76</v>
      </c>
    </row>
    <row r="45" spans="1:11">
      <c r="A45" s="9"/>
      <c r="B45" s="9">
        <f>B44+1</f>
        <v>38</v>
      </c>
      <c r="C45" t="s">
        <v>122</v>
      </c>
      <c r="D45" s="10">
        <f ca="1">VLOOKUP($B45,'T&amp;M3'!$A$33:$T$113,20,FALSE)</f>
        <v>1365.99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/>
      <c r="K45" s="10">
        <f ca="1">MAX(D45:I45)</f>
        <v>1365.99</v>
      </c>
    </row>
    <row r="46" spans="1:11">
      <c r="A46" s="9"/>
      <c r="B46" s="9">
        <f>B45+1</f>
        <v>39</v>
      </c>
      <c r="C46" t="s">
        <v>123</v>
      </c>
      <c r="D46" s="10">
        <f ca="1">VLOOKUP($B46,'T&amp;M3'!$A$33:$T$113,20,FALSE)</f>
        <v>1480.76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/>
      <c r="K46" s="10">
        <f ca="1">MAX(D46:I46)</f>
        <v>1480.76</v>
      </c>
    </row>
    <row r="47" spans="1:11">
      <c r="A47" s="9"/>
      <c r="B47" s="9"/>
      <c r="C47" s="2" t="s">
        <v>7</v>
      </c>
      <c r="D47" s="10"/>
      <c r="E47" s="10"/>
      <c r="F47" s="10"/>
      <c r="G47" s="10"/>
      <c r="H47" s="10"/>
      <c r="I47" s="10"/>
      <c r="J47" s="10"/>
      <c r="K47" s="10"/>
    </row>
    <row r="48" spans="1:11">
      <c r="A48" s="9">
        <f t="shared" ref="A48:A83" si="2">B7</f>
        <v>1</v>
      </c>
      <c r="B48" s="9">
        <f>B46+1</f>
        <v>40</v>
      </c>
      <c r="C48" t="s">
        <v>85</v>
      </c>
      <c r="D48" s="10">
        <f ca="1">VLOOKUP($B48,'T&amp;M3'!$A$33:$T$113,20,FALSE)</f>
        <v>1184.99</v>
      </c>
      <c r="E48" s="10">
        <v>0</v>
      </c>
      <c r="F48" s="10">
        <v>2939.3799775224879</v>
      </c>
      <c r="G48" s="10">
        <v>0</v>
      </c>
      <c r="H48" s="10">
        <v>0</v>
      </c>
      <c r="I48" s="10">
        <v>1177.8143678149145</v>
      </c>
      <c r="J48" s="10"/>
      <c r="K48" s="10">
        <f t="shared" ref="K48:K83" ca="1" si="3">MAX(D48:I48)</f>
        <v>2939.3799775224879</v>
      </c>
    </row>
    <row r="49" spans="1:11">
      <c r="A49" s="9">
        <f t="shared" si="2"/>
        <v>2</v>
      </c>
      <c r="B49" s="9">
        <f t="shared" ref="B49:B83" si="4">B48+1</f>
        <v>41</v>
      </c>
      <c r="C49" t="s">
        <v>86</v>
      </c>
      <c r="D49" s="10">
        <f ca="1">VLOOKUP($B49,'T&amp;M3'!$A$33:$T$113,20,FALSE)</f>
        <v>1084.21</v>
      </c>
      <c r="E49" s="10">
        <v>1365.8828891833125</v>
      </c>
      <c r="F49" s="10">
        <v>2301.9679625702761</v>
      </c>
      <c r="G49" s="10">
        <v>2561.4492879713939</v>
      </c>
      <c r="H49" s="10">
        <v>0</v>
      </c>
      <c r="I49" s="10">
        <v>1016.8107627173104</v>
      </c>
      <c r="J49" s="10"/>
      <c r="K49" s="10">
        <f t="shared" ca="1" si="3"/>
        <v>2561.4492879713939</v>
      </c>
    </row>
    <row r="50" spans="1:11">
      <c r="A50" s="9">
        <f t="shared" si="2"/>
        <v>3</v>
      </c>
      <c r="B50" s="9">
        <f t="shared" si="4"/>
        <v>42</v>
      </c>
      <c r="C50" t="s">
        <v>87</v>
      </c>
      <c r="D50" s="10">
        <f ca="1">VLOOKUP($B50,'T&amp;M3'!$A$33:$T$113,20,FALSE)</f>
        <v>749.55</v>
      </c>
      <c r="E50" s="10">
        <v>0</v>
      </c>
      <c r="F50" s="10">
        <v>2017.8643216201469</v>
      </c>
      <c r="G50" s="10">
        <v>1585.8810932011047</v>
      </c>
      <c r="H50" s="10">
        <v>0</v>
      </c>
      <c r="I50" s="10">
        <v>901.04444129974786</v>
      </c>
      <c r="J50" s="10"/>
      <c r="K50" s="10">
        <f t="shared" ca="1" si="3"/>
        <v>2017.8643216201469</v>
      </c>
    </row>
    <row r="51" spans="1:11">
      <c r="A51" s="9">
        <f t="shared" si="2"/>
        <v>4</v>
      </c>
      <c r="B51" s="9">
        <f t="shared" si="4"/>
        <v>43</v>
      </c>
      <c r="C51" t="s">
        <v>88</v>
      </c>
      <c r="D51" s="10">
        <f ca="1">VLOOKUP($B51,'T&amp;M3'!$A$33:$T$113,20,FALSE)</f>
        <v>1083.71</v>
      </c>
      <c r="E51" s="10">
        <v>1702.8006685151961</v>
      </c>
      <c r="F51" s="10">
        <v>2939.3799775224879</v>
      </c>
      <c r="G51" s="10">
        <v>2340.2855305548319</v>
      </c>
      <c r="H51" s="10">
        <v>0</v>
      </c>
      <c r="I51" s="10">
        <v>1177.8143678149145</v>
      </c>
      <c r="J51" s="10"/>
      <c r="K51" s="10">
        <f t="shared" ca="1" si="3"/>
        <v>2939.3799775224879</v>
      </c>
    </row>
    <row r="52" spans="1:11">
      <c r="A52" s="9">
        <f t="shared" si="2"/>
        <v>5</v>
      </c>
      <c r="B52" s="9">
        <f t="shared" si="4"/>
        <v>44</v>
      </c>
      <c r="C52" t="s">
        <v>89</v>
      </c>
      <c r="D52" s="10">
        <f ca="1">VLOOKUP($B52,'T&amp;M3'!$A$33:$T$113,20,FALSE)</f>
        <v>949.87</v>
      </c>
      <c r="E52" s="10">
        <v>1433.2664450496893</v>
      </c>
      <c r="F52" s="10">
        <v>2301.9679625702761</v>
      </c>
      <c r="G52" s="10">
        <v>0</v>
      </c>
      <c r="H52" s="10">
        <v>0</v>
      </c>
      <c r="I52" s="10">
        <v>1016.8107627173104</v>
      </c>
      <c r="J52" s="10"/>
      <c r="K52" s="10">
        <f t="shared" ca="1" si="3"/>
        <v>2301.9679625702761</v>
      </c>
    </row>
    <row r="53" spans="1:11">
      <c r="A53" s="9">
        <f t="shared" si="2"/>
        <v>6</v>
      </c>
      <c r="B53" s="9">
        <f t="shared" si="4"/>
        <v>45</v>
      </c>
      <c r="C53" t="s">
        <v>90</v>
      </c>
      <c r="D53" s="10">
        <f ca="1">VLOOKUP($B53,'T&amp;M3'!$A$33:$T$113,20,FALSE)</f>
        <v>676.39</v>
      </c>
      <c r="E53" s="10">
        <v>1110.9180832024276</v>
      </c>
      <c r="F53" s="10">
        <v>2017.8643216201469</v>
      </c>
      <c r="G53" s="10">
        <v>0</v>
      </c>
      <c r="H53" s="10">
        <v>0</v>
      </c>
      <c r="I53" s="10">
        <v>901.04444129974786</v>
      </c>
      <c r="J53" s="10"/>
      <c r="K53" s="10">
        <f t="shared" ca="1" si="3"/>
        <v>2017.8643216201469</v>
      </c>
    </row>
    <row r="54" spans="1:11">
      <c r="A54" s="9">
        <f t="shared" si="2"/>
        <v>7</v>
      </c>
      <c r="B54" s="9">
        <f t="shared" si="4"/>
        <v>46</v>
      </c>
      <c r="C54" t="s">
        <v>91</v>
      </c>
      <c r="D54" s="10">
        <f ca="1">VLOOKUP($B54,'T&amp;M3'!$A$33:$T$113,20,FALSE)</f>
        <v>1083.71</v>
      </c>
      <c r="E54" s="10">
        <v>0</v>
      </c>
      <c r="F54" s="10">
        <v>2939.3799775224879</v>
      </c>
      <c r="G54" s="10">
        <v>1814.9123360593626</v>
      </c>
      <c r="H54" s="10">
        <v>0</v>
      </c>
      <c r="I54" s="10">
        <v>0</v>
      </c>
      <c r="J54" s="10"/>
      <c r="K54" s="10">
        <f t="shared" ca="1" si="3"/>
        <v>2939.3799775224879</v>
      </c>
    </row>
    <row r="55" spans="1:11">
      <c r="A55" s="9">
        <f t="shared" si="2"/>
        <v>8</v>
      </c>
      <c r="B55" s="9">
        <f t="shared" si="4"/>
        <v>47</v>
      </c>
      <c r="C55" t="s">
        <v>92</v>
      </c>
      <c r="D55" s="10">
        <f ca="1">VLOOKUP($B55,'T&amp;M3'!$A$33:$T$113,20,FALSE)</f>
        <v>949.87</v>
      </c>
      <c r="E55" s="10">
        <v>0</v>
      </c>
      <c r="F55" s="10">
        <v>2301.9679625702761</v>
      </c>
      <c r="G55" s="10">
        <v>2561.4492879713939</v>
      </c>
      <c r="H55" s="10">
        <v>0</v>
      </c>
      <c r="I55" s="10">
        <v>0</v>
      </c>
      <c r="J55" s="10"/>
      <c r="K55" s="10">
        <f t="shared" ca="1" si="3"/>
        <v>2561.4492879713939</v>
      </c>
    </row>
    <row r="56" spans="1:11">
      <c r="A56" s="9">
        <f t="shared" si="2"/>
        <v>9</v>
      </c>
      <c r="B56" s="9">
        <f t="shared" si="4"/>
        <v>48</v>
      </c>
      <c r="C56" t="s">
        <v>93</v>
      </c>
      <c r="D56" s="10">
        <f ca="1">VLOOKUP($B56,'T&amp;M3'!$A$33:$T$113,20,FALSE)</f>
        <v>676.39</v>
      </c>
      <c r="E56" s="10">
        <v>0</v>
      </c>
      <c r="F56" s="10">
        <v>2017.8643216201469</v>
      </c>
      <c r="G56" s="10">
        <v>1672.4234330597596</v>
      </c>
      <c r="H56" s="10">
        <v>0</v>
      </c>
      <c r="I56" s="10">
        <v>0</v>
      </c>
      <c r="J56" s="10"/>
      <c r="K56" s="10">
        <f t="shared" ca="1" si="3"/>
        <v>2017.8643216201469</v>
      </c>
    </row>
    <row r="57" spans="1:11">
      <c r="A57" s="9">
        <f t="shared" si="2"/>
        <v>10</v>
      </c>
      <c r="B57" s="9">
        <f t="shared" si="4"/>
        <v>49</v>
      </c>
      <c r="C57" t="s">
        <v>94</v>
      </c>
      <c r="D57" s="10">
        <f ca="1">VLOOKUP($B57,'T&amp;M3'!$A$33:$T$113,20,FALSE)</f>
        <v>1184.3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t="shared" ca="1" si="3"/>
        <v>1184.3</v>
      </c>
    </row>
    <row r="58" spans="1:11">
      <c r="A58" s="9">
        <f t="shared" si="2"/>
        <v>11</v>
      </c>
      <c r="B58" s="9">
        <f t="shared" si="4"/>
        <v>50</v>
      </c>
      <c r="C58" t="s">
        <v>95</v>
      </c>
      <c r="D58" s="10">
        <f ca="1">VLOOKUP($B58,'T&amp;M3'!$A$33:$T$113,20,FALSE)</f>
        <v>1049.5899999999999</v>
      </c>
      <c r="E58" s="10">
        <v>0</v>
      </c>
      <c r="F58" s="10">
        <v>2301.9679625702761</v>
      </c>
      <c r="G58" s="10">
        <v>0</v>
      </c>
      <c r="H58" s="10">
        <v>0</v>
      </c>
      <c r="I58" s="10">
        <v>0</v>
      </c>
      <c r="J58" s="10"/>
      <c r="K58" s="10">
        <f t="shared" ca="1" si="3"/>
        <v>2301.9679625702761</v>
      </c>
    </row>
    <row r="59" spans="1:11">
      <c r="A59" s="9">
        <f t="shared" si="2"/>
        <v>12</v>
      </c>
      <c r="B59" s="9">
        <f t="shared" si="4"/>
        <v>51</v>
      </c>
      <c r="C59" t="s">
        <v>96</v>
      </c>
      <c r="D59" s="10">
        <f ca="1">VLOOKUP($B59,'T&amp;M3'!$A$33:$T$113,20,FALSE)</f>
        <v>684.64</v>
      </c>
      <c r="E59" s="10">
        <v>0</v>
      </c>
      <c r="F59" s="10">
        <v>2017.8643216201469</v>
      </c>
      <c r="G59" s="10">
        <v>0</v>
      </c>
      <c r="H59" s="10">
        <v>0</v>
      </c>
      <c r="I59" s="10">
        <v>0</v>
      </c>
      <c r="J59" s="10"/>
      <c r="K59" s="10">
        <f t="shared" ca="1" si="3"/>
        <v>2017.8643216201469</v>
      </c>
    </row>
    <row r="60" spans="1:11">
      <c r="A60" s="9">
        <f t="shared" si="2"/>
        <v>13</v>
      </c>
      <c r="B60" s="9">
        <f t="shared" si="4"/>
        <v>52</v>
      </c>
      <c r="C60" t="s">
        <v>97</v>
      </c>
      <c r="D60" s="10">
        <f ca="1">VLOOKUP($B60,'T&amp;M3'!$A$33:$T$113,20,FALSE)</f>
        <v>1241.44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/>
      <c r="K60" s="10">
        <f t="shared" ca="1" si="3"/>
        <v>1241.44</v>
      </c>
    </row>
    <row r="61" spans="1:11">
      <c r="A61" s="9">
        <f t="shared" si="2"/>
        <v>14</v>
      </c>
      <c r="B61" s="9">
        <f t="shared" si="4"/>
        <v>53</v>
      </c>
      <c r="C61" t="s">
        <v>98</v>
      </c>
      <c r="D61" s="10">
        <f ca="1">VLOOKUP($B61,'T&amp;M3'!$A$33:$T$113,20,FALSE)</f>
        <v>1069.81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/>
      <c r="K61" s="10">
        <f t="shared" ca="1" si="3"/>
        <v>1069.81</v>
      </c>
    </row>
    <row r="62" spans="1:11">
      <c r="A62" s="9">
        <f t="shared" si="2"/>
        <v>15</v>
      </c>
      <c r="B62" s="9">
        <f t="shared" si="4"/>
        <v>54</v>
      </c>
      <c r="C62" t="s">
        <v>99</v>
      </c>
      <c r="D62" s="10">
        <f ca="1">VLOOKUP($B62,'T&amp;M3'!$A$33:$T$113,20,FALSE)</f>
        <v>680.07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/>
      <c r="K62" s="10">
        <f t="shared" ca="1" si="3"/>
        <v>680.07</v>
      </c>
    </row>
    <row r="63" spans="1:11">
      <c r="A63" s="9">
        <f t="shared" si="2"/>
        <v>16</v>
      </c>
      <c r="B63" s="9">
        <f t="shared" si="4"/>
        <v>55</v>
      </c>
      <c r="C63" t="s">
        <v>100</v>
      </c>
      <c r="D63" s="10">
        <f ca="1">VLOOKUP($B63,'T&amp;M3'!$A$33:$T$113,20,FALSE)</f>
        <v>1184.3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/>
      <c r="K63" s="10">
        <f t="shared" ca="1" si="3"/>
        <v>1184.3</v>
      </c>
    </row>
    <row r="64" spans="1:11">
      <c r="A64" s="9">
        <f t="shared" si="2"/>
        <v>17</v>
      </c>
      <c r="B64" s="9">
        <f t="shared" si="4"/>
        <v>56</v>
      </c>
      <c r="C64" t="s">
        <v>101</v>
      </c>
      <c r="D64" s="10">
        <f ca="1">VLOOKUP($B64,'T&amp;M3'!$A$33:$T$113,20,FALSE)</f>
        <v>1049.5899999999999</v>
      </c>
      <c r="E64" s="10">
        <v>0</v>
      </c>
      <c r="F64" s="10">
        <v>0</v>
      </c>
      <c r="G64" s="10">
        <v>0</v>
      </c>
      <c r="H64" s="10">
        <v>1548.0006077410874</v>
      </c>
      <c r="I64" s="10">
        <v>0</v>
      </c>
      <c r="J64" s="10"/>
      <c r="K64" s="10">
        <f t="shared" ca="1" si="3"/>
        <v>1548.0006077410874</v>
      </c>
    </row>
    <row r="65" spans="1:11">
      <c r="A65" s="9">
        <f t="shared" si="2"/>
        <v>18</v>
      </c>
      <c r="B65" s="9">
        <f t="shared" si="4"/>
        <v>57</v>
      </c>
      <c r="C65" t="s">
        <v>102</v>
      </c>
      <c r="D65" s="10">
        <f ca="1">VLOOKUP($B65,'T&amp;M3'!$A$33:$T$113,20,FALSE)</f>
        <v>684.64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/>
      <c r="K65" s="10">
        <f t="shared" ca="1" si="3"/>
        <v>684.64</v>
      </c>
    </row>
    <row r="66" spans="1:11">
      <c r="A66" s="9">
        <f t="shared" si="2"/>
        <v>19</v>
      </c>
      <c r="B66" s="9">
        <f t="shared" si="4"/>
        <v>58</v>
      </c>
      <c r="C66" t="s">
        <v>103</v>
      </c>
      <c r="D66" s="10">
        <f ca="1">VLOOKUP($B66,'T&amp;M3'!$A$33:$T$113,20,FALSE)</f>
        <v>1241.44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/>
      <c r="K66" s="10">
        <f t="shared" ca="1" si="3"/>
        <v>1241.44</v>
      </c>
    </row>
    <row r="67" spans="1:11">
      <c r="A67" s="9">
        <f t="shared" si="2"/>
        <v>20</v>
      </c>
      <c r="B67" s="9">
        <f t="shared" si="4"/>
        <v>59</v>
      </c>
      <c r="C67" t="s">
        <v>104</v>
      </c>
      <c r="D67" s="10">
        <f ca="1">VLOOKUP($B67,'T&amp;M3'!$A$33:$T$113,20,FALSE)</f>
        <v>1069.81</v>
      </c>
      <c r="E67" s="10">
        <v>0</v>
      </c>
      <c r="F67" s="10">
        <v>0</v>
      </c>
      <c r="G67" s="10">
        <v>0</v>
      </c>
      <c r="H67" s="10">
        <v>1548.0006077410874</v>
      </c>
      <c r="I67" s="10">
        <v>0</v>
      </c>
      <c r="J67" s="10"/>
      <c r="K67" s="10">
        <f t="shared" ca="1" si="3"/>
        <v>1548.0006077410874</v>
      </c>
    </row>
    <row r="68" spans="1:11">
      <c r="A68" s="9">
        <f t="shared" si="2"/>
        <v>21</v>
      </c>
      <c r="B68" s="9">
        <f t="shared" si="4"/>
        <v>60</v>
      </c>
      <c r="C68" t="s">
        <v>105</v>
      </c>
      <c r="D68" s="10">
        <f ca="1">VLOOKUP($B68,'T&amp;M3'!$A$33:$T$113,20,FALSE)</f>
        <v>680.07</v>
      </c>
      <c r="E68" s="10">
        <v>0</v>
      </c>
      <c r="F68" s="10">
        <v>0</v>
      </c>
      <c r="G68" s="10">
        <v>0</v>
      </c>
      <c r="H68" s="10">
        <v>1365.8828891833125</v>
      </c>
      <c r="I68" s="10">
        <v>0</v>
      </c>
      <c r="J68" s="10"/>
      <c r="K68" s="10">
        <f t="shared" ca="1" si="3"/>
        <v>1365.8828891833125</v>
      </c>
    </row>
    <row r="69" spans="1:11">
      <c r="A69" s="9">
        <f t="shared" si="2"/>
        <v>22</v>
      </c>
      <c r="B69" s="9">
        <f t="shared" si="4"/>
        <v>61</v>
      </c>
      <c r="C69" t="s">
        <v>106</v>
      </c>
      <c r="D69" s="10">
        <f ca="1">VLOOKUP($B69,'T&amp;M3'!$A$33:$T$113,20,FALSE)</f>
        <v>1143.68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/>
      <c r="K69" s="10">
        <f t="shared" ca="1" si="3"/>
        <v>1143.68</v>
      </c>
    </row>
    <row r="70" spans="1:11">
      <c r="A70" s="9">
        <f t="shared" si="2"/>
        <v>23</v>
      </c>
      <c r="B70" s="9">
        <f t="shared" si="4"/>
        <v>62</v>
      </c>
      <c r="C70" t="s">
        <v>107</v>
      </c>
      <c r="D70" s="10">
        <f ca="1">VLOOKUP($B70,'T&amp;M3'!$A$33:$T$113,20,FALSE)</f>
        <v>1052.3900000000001</v>
      </c>
      <c r="E70" s="10">
        <v>0</v>
      </c>
      <c r="F70" s="10">
        <v>0</v>
      </c>
      <c r="G70" s="10">
        <v>0</v>
      </c>
      <c r="H70" s="10">
        <v>1548.0006077410874</v>
      </c>
      <c r="I70" s="10">
        <v>0</v>
      </c>
      <c r="J70" s="10"/>
      <c r="K70" s="10">
        <f t="shared" ca="1" si="3"/>
        <v>1548.0006077410874</v>
      </c>
    </row>
    <row r="71" spans="1:11">
      <c r="A71" s="9">
        <f t="shared" si="2"/>
        <v>24</v>
      </c>
      <c r="B71" s="9">
        <f t="shared" si="4"/>
        <v>63</v>
      </c>
      <c r="C71" t="s">
        <v>108</v>
      </c>
      <c r="D71" s="10">
        <f ca="1">VLOOKUP($B71,'T&amp;M3'!$A$33:$T$113,20,FALSE)</f>
        <v>718.77</v>
      </c>
      <c r="E71" s="10">
        <v>0</v>
      </c>
      <c r="F71" s="10">
        <v>0</v>
      </c>
      <c r="G71" s="10">
        <v>1750.3698166024869</v>
      </c>
      <c r="H71" s="10">
        <v>1365.8828891833125</v>
      </c>
      <c r="I71" s="10">
        <v>0</v>
      </c>
      <c r="J71" s="10"/>
      <c r="K71" s="10">
        <f t="shared" ca="1" si="3"/>
        <v>1750.3698166024869</v>
      </c>
    </row>
    <row r="72" spans="1:11">
      <c r="A72" s="9">
        <f t="shared" si="2"/>
        <v>25</v>
      </c>
      <c r="B72" s="9">
        <f t="shared" si="4"/>
        <v>64</v>
      </c>
      <c r="C72" t="s">
        <v>109</v>
      </c>
      <c r="D72" s="10">
        <f ca="1">VLOOKUP($B72,'T&amp;M3'!$A$33:$T$113,20,FALSE)</f>
        <v>1083.71</v>
      </c>
      <c r="E72" s="10">
        <v>0</v>
      </c>
      <c r="F72" s="10">
        <v>2939.3799775224879</v>
      </c>
      <c r="G72" s="10">
        <v>0</v>
      </c>
      <c r="H72" s="10">
        <v>0</v>
      </c>
      <c r="I72" s="10">
        <v>0</v>
      </c>
      <c r="J72" s="10"/>
      <c r="K72" s="10">
        <f t="shared" ca="1" si="3"/>
        <v>2939.3799775224879</v>
      </c>
    </row>
    <row r="73" spans="1:11">
      <c r="A73" s="9">
        <f t="shared" si="2"/>
        <v>26</v>
      </c>
      <c r="B73" s="9">
        <f t="shared" si="4"/>
        <v>65</v>
      </c>
      <c r="C73" t="s">
        <v>110</v>
      </c>
      <c r="D73" s="10">
        <f ca="1">VLOOKUP($B73,'T&amp;M3'!$A$33:$T$113,20,FALSE)</f>
        <v>949.87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/>
      <c r="K73" s="10">
        <f t="shared" ca="1" si="3"/>
        <v>949.87</v>
      </c>
    </row>
    <row r="74" spans="1:11">
      <c r="A74" s="9">
        <f t="shared" si="2"/>
        <v>27</v>
      </c>
      <c r="B74" s="9">
        <f t="shared" si="4"/>
        <v>66</v>
      </c>
      <c r="C74" t="s">
        <v>111</v>
      </c>
      <c r="D74" s="10">
        <f ca="1">VLOOKUP($B74,'T&amp;M3'!$A$33:$T$113,20,FALSE)</f>
        <v>676.39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/>
      <c r="K74" s="10">
        <f t="shared" ca="1" si="3"/>
        <v>676.39</v>
      </c>
    </row>
    <row r="75" spans="1:11">
      <c r="A75" s="9">
        <f t="shared" si="2"/>
        <v>28</v>
      </c>
      <c r="B75" s="9">
        <f t="shared" si="4"/>
        <v>67</v>
      </c>
      <c r="C75" t="s">
        <v>112</v>
      </c>
      <c r="D75" s="10">
        <f ca="1">VLOOKUP($B75,'T&amp;M3'!$A$33:$T$113,20,FALSE)</f>
        <v>1210.49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/>
      <c r="K75" s="10">
        <f t="shared" ca="1" si="3"/>
        <v>1210.49</v>
      </c>
    </row>
    <row r="76" spans="1:11">
      <c r="A76" s="9">
        <f t="shared" si="2"/>
        <v>29</v>
      </c>
      <c r="B76" s="9">
        <f t="shared" si="4"/>
        <v>68</v>
      </c>
      <c r="C76" t="s">
        <v>113</v>
      </c>
      <c r="D76" s="10">
        <f ca="1">VLOOKUP($B76,'T&amp;M3'!$A$33:$T$113,20,FALSE)</f>
        <v>890.95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/>
      <c r="K76" s="10">
        <f t="shared" ca="1" si="3"/>
        <v>890.95</v>
      </c>
    </row>
    <row r="77" spans="1:11">
      <c r="A77" s="9">
        <f t="shared" si="2"/>
        <v>30</v>
      </c>
      <c r="B77" s="9">
        <f t="shared" si="4"/>
        <v>69</v>
      </c>
      <c r="C77" t="s">
        <v>114</v>
      </c>
      <c r="D77" s="10">
        <f ca="1">VLOOKUP($B77,'T&amp;M3'!$A$33:$T$113,20,FALSE)</f>
        <v>581.41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  <c r="K77" s="10">
        <f t="shared" ca="1" si="3"/>
        <v>581.41</v>
      </c>
    </row>
    <row r="78" spans="1:11">
      <c r="A78" s="9">
        <f t="shared" si="2"/>
        <v>31</v>
      </c>
      <c r="B78" s="9">
        <f t="shared" si="4"/>
        <v>70</v>
      </c>
      <c r="C78" t="s">
        <v>115</v>
      </c>
      <c r="D78" s="10">
        <f ca="1">VLOOKUP($B78,'T&amp;M3'!$A$33:$T$113,20,FALSE)</f>
        <v>1186.23</v>
      </c>
      <c r="E78" s="10">
        <v>0</v>
      </c>
      <c r="F78" s="10">
        <v>2939.3799775224879</v>
      </c>
      <c r="G78" s="10">
        <v>0</v>
      </c>
      <c r="H78" s="10">
        <v>0</v>
      </c>
      <c r="I78" s="10">
        <v>0</v>
      </c>
      <c r="J78" s="10"/>
      <c r="K78" s="10">
        <f t="shared" ca="1" si="3"/>
        <v>2939.3799775224879</v>
      </c>
    </row>
    <row r="79" spans="1:11">
      <c r="A79" s="9">
        <f t="shared" si="2"/>
        <v>32</v>
      </c>
      <c r="B79" s="9">
        <f t="shared" si="4"/>
        <v>71</v>
      </c>
      <c r="C79" t="s">
        <v>116</v>
      </c>
      <c r="D79" s="10">
        <f ca="1">VLOOKUP($B79,'T&amp;M3'!$A$33:$T$113,20,FALSE)</f>
        <v>932.8</v>
      </c>
      <c r="E79" s="10">
        <v>0</v>
      </c>
      <c r="F79" s="10">
        <v>2301.9679625702761</v>
      </c>
      <c r="G79" s="10">
        <v>0</v>
      </c>
      <c r="H79" s="10">
        <v>0</v>
      </c>
      <c r="I79" s="10">
        <v>0</v>
      </c>
      <c r="J79" s="10"/>
      <c r="K79" s="10">
        <f t="shared" ca="1" si="3"/>
        <v>2301.9679625702761</v>
      </c>
    </row>
    <row r="80" spans="1:11">
      <c r="A80" s="9">
        <f t="shared" si="2"/>
        <v>33</v>
      </c>
      <c r="B80" s="9">
        <f t="shared" si="4"/>
        <v>72</v>
      </c>
      <c r="C80" t="s">
        <v>117</v>
      </c>
      <c r="D80" s="10">
        <f ca="1">VLOOKUP($B80,'T&amp;M3'!$A$33:$T$113,20,FALSE)</f>
        <v>583.17999999999995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/>
      <c r="K80" s="10">
        <f t="shared" ca="1" si="3"/>
        <v>583.17999999999995</v>
      </c>
    </row>
    <row r="81" spans="1:11">
      <c r="A81" s="9">
        <f t="shared" si="2"/>
        <v>34</v>
      </c>
      <c r="B81" s="9">
        <f t="shared" si="4"/>
        <v>73</v>
      </c>
      <c r="C81" t="s">
        <v>118</v>
      </c>
      <c r="D81" s="10">
        <f ca="1">VLOOKUP($B81,'T&amp;M3'!$A$33:$T$113,20,FALSE)</f>
        <v>1010.36</v>
      </c>
      <c r="E81" s="10">
        <v>0</v>
      </c>
      <c r="F81" s="10">
        <v>0</v>
      </c>
      <c r="G81" s="10">
        <v>0</v>
      </c>
      <c r="H81" s="10">
        <v>0</v>
      </c>
      <c r="I81" s="10">
        <v>1460.444578806814</v>
      </c>
      <c r="J81" s="10"/>
      <c r="K81" s="10">
        <f t="shared" ca="1" si="3"/>
        <v>1460.444578806814</v>
      </c>
    </row>
    <row r="82" spans="1:11">
      <c r="A82" s="9">
        <f t="shared" si="2"/>
        <v>35</v>
      </c>
      <c r="B82" s="9">
        <f t="shared" si="4"/>
        <v>74</v>
      </c>
      <c r="C82" t="s">
        <v>119</v>
      </c>
      <c r="D82" s="10">
        <f ca="1">VLOOKUP($B82,'T&amp;M3'!$A$33:$T$113,20,FALSE)</f>
        <v>905.36</v>
      </c>
      <c r="E82" s="10">
        <v>0</v>
      </c>
      <c r="F82" s="10">
        <v>0</v>
      </c>
      <c r="G82" s="10">
        <v>0</v>
      </c>
      <c r="H82" s="10">
        <v>0</v>
      </c>
      <c r="I82" s="10">
        <v>1371.6150035805495</v>
      </c>
      <c r="J82" s="10"/>
      <c r="K82" s="10">
        <f t="shared" ca="1" si="3"/>
        <v>1371.6150035805495</v>
      </c>
    </row>
    <row r="83" spans="1:11">
      <c r="A83" s="9">
        <f t="shared" si="2"/>
        <v>36</v>
      </c>
      <c r="B83" s="9">
        <f t="shared" si="4"/>
        <v>75</v>
      </c>
      <c r="C83" t="s">
        <v>120</v>
      </c>
      <c r="D83" s="10">
        <f ca="1">VLOOKUP($B83,'T&amp;M3'!$A$33:$T$113,20,FALSE)</f>
        <v>571.74</v>
      </c>
      <c r="E83" s="10">
        <v>0</v>
      </c>
      <c r="F83" s="10">
        <v>0</v>
      </c>
      <c r="G83" s="10">
        <v>0</v>
      </c>
      <c r="H83" s="10">
        <v>0</v>
      </c>
      <c r="I83" s="10">
        <v>1143.886405054883</v>
      </c>
      <c r="J83" s="10"/>
      <c r="K83" s="10">
        <f t="shared" ca="1" si="3"/>
        <v>1143.886405054883</v>
      </c>
    </row>
    <row r="84" spans="1:11">
      <c r="A84" s="9"/>
      <c r="B84" s="9"/>
      <c r="C84" s="1" t="s">
        <v>6</v>
      </c>
      <c r="D84" s="10"/>
      <c r="E84" s="10"/>
      <c r="F84" s="10"/>
      <c r="G84" s="10"/>
      <c r="H84" s="10"/>
      <c r="I84" s="10"/>
      <c r="J84" s="10"/>
      <c r="K84" s="10"/>
    </row>
    <row r="85" spans="1:11">
      <c r="A85" s="9">
        <f>B44</f>
        <v>37</v>
      </c>
      <c r="B85" s="9">
        <f>B83+1</f>
        <v>76</v>
      </c>
      <c r="C85" t="s">
        <v>121</v>
      </c>
      <c r="D85" s="10">
        <f ca="1">VLOOKUP($B85,'T&amp;M3'!$A$33:$T$113,20,FALSE)</f>
        <v>1241.44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/>
      <c r="K85" s="10">
        <f ca="1">MAX(D85:I85)</f>
        <v>1241.44</v>
      </c>
    </row>
    <row r="86" spans="1:11">
      <c r="A86" s="9">
        <f>B45</f>
        <v>38</v>
      </c>
      <c r="B86" s="9">
        <f>B85+1</f>
        <v>77</v>
      </c>
      <c r="C86" t="s">
        <v>122</v>
      </c>
      <c r="D86" s="10">
        <f ca="1">VLOOKUP($B86,'T&amp;M3'!$A$33:$T$113,20,FALSE)</f>
        <v>1069.81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/>
      <c r="K86" s="10">
        <f ca="1">MAX(D86:I86)</f>
        <v>1069.81</v>
      </c>
    </row>
    <row r="87" spans="1:11">
      <c r="A87" s="9">
        <f>B46</f>
        <v>39</v>
      </c>
      <c r="B87" s="9">
        <f>B86+1</f>
        <v>78</v>
      </c>
      <c r="C87" t="s">
        <v>123</v>
      </c>
      <c r="D87" s="10">
        <f ca="1">VLOOKUP($B87,'T&amp;M3'!$A$33:$T$113,20,FALSE)</f>
        <v>1241.44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/>
      <c r="K87" s="10">
        <f ca="1">MAX(D87:I87)</f>
        <v>1241.44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53"/>
  <sheetViews>
    <sheetView showGridLines="0" zoomScale="85" zoomScaleNormal="70" zoomScaleSheetLayoutView="85" workbookViewId="0">
      <selection activeCell="L33" sqref="L33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 collapsed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124</v>
      </c>
      <c r="D1" s="14"/>
      <c r="E1" s="14"/>
      <c r="F1" s="14"/>
      <c r="G1" s="15"/>
      <c r="H1" s="15"/>
      <c r="I1" s="14"/>
      <c r="J1" s="16" t="s">
        <v>9</v>
      </c>
      <c r="K1" s="13" t="s">
        <v>126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125</v>
      </c>
      <c r="D2" s="208"/>
      <c r="E2" s="208"/>
      <c r="F2" s="208"/>
      <c r="G2" s="208"/>
      <c r="H2" s="208"/>
      <c r="I2" s="209"/>
      <c r="J2" s="21" t="s">
        <v>11</v>
      </c>
      <c r="K2" s="22" t="s">
        <v>127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128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129</v>
      </c>
      <c r="C8" s="52">
        <v>40057</v>
      </c>
      <c r="D8" s="53">
        <v>40421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130</v>
      </c>
      <c r="H9" s="62" t="s">
        <v>30</v>
      </c>
      <c r="I9" s="63" t="s">
        <v>30</v>
      </c>
      <c r="J9" s="64">
        <v>3.3000000000000002E-2</v>
      </c>
      <c r="K9" s="65">
        <v>1.0137499999999999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9.5600000000000004E-2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1.0137499999999999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9.5600000000000004E-2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1.0137499999999999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9.5600000000000004E-2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1.0137499999999999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9.5600000000000004E-2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9.5600000000000004E-2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9.5600000000000004E-2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9.5600000000000004E-2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9.5600000000000004E-2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131</v>
      </c>
      <c r="H13" s="73" t="str">
        <f>H$9</f>
        <v>Contr</v>
      </c>
      <c r="I13" s="74" t="s">
        <v>34</v>
      </c>
      <c r="J13" s="64">
        <v>3.3000000000000002E-2</v>
      </c>
      <c r="K13" s="65">
        <v>1.0137499999999999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9.4E-2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1.0137499999999999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9.4E-2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1.0137499999999999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9.4E-2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1.0137499999999999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9.4E-2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131</v>
      </c>
      <c r="H15" s="73" t="str">
        <f>H$9</f>
        <v>Contr</v>
      </c>
      <c r="I15" s="74" t="s">
        <v>36</v>
      </c>
      <c r="J15" s="64">
        <v>3.3000000000000002E-2</v>
      </c>
      <c r="K15" s="65">
        <v>1.0137499999999999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9.4E-2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1.0137499999999999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9.4E-2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1.0137499999999999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9.4E-2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1.0137499999999999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9.4E-2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1.0137499999999999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9.5600000000000004E-2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1.0137499999999999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9.5600000000000004E-2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1.0137499999999999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9.5600000000000004E-2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1.0137499999999999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9.5600000000000004E-2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9.5600000000000004E-2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9.5600000000000004E-2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9.5600000000000004E-2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9.5600000000000004E-2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128</v>
      </c>
      <c r="I21" s="83" t="s">
        <v>42</v>
      </c>
      <c r="J21" s="64">
        <v>0</v>
      </c>
      <c r="K21" s="65">
        <v>1</v>
      </c>
      <c r="L21" s="66"/>
      <c r="M21" s="66">
        <v>3.1E-2</v>
      </c>
      <c r="N21" s="67">
        <v>0</v>
      </c>
      <c r="O21" s="67">
        <v>0</v>
      </c>
      <c r="P21" s="67">
        <v>0</v>
      </c>
      <c r="Q21" s="66">
        <v>9.5600000000000004E-2</v>
      </c>
      <c r="R21" s="68"/>
      <c r="S21" s="77">
        <f t="shared" si="10"/>
        <v>0.15</v>
      </c>
      <c r="T21" s="11">
        <f>ROUND(((1+$M$21)+(($M$21)*$Q$21))*(1+$S$21),4)</f>
        <v>1.1891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3.1E-2</v>
      </c>
      <c r="AB21" s="66">
        <f t="shared" si="6"/>
        <v>0</v>
      </c>
      <c r="AC21" s="66">
        <f t="shared" si="7"/>
        <v>0</v>
      </c>
      <c r="AD21" s="66">
        <f t="shared" si="8"/>
        <v>9.5600000000000004E-2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3.1E-2</v>
      </c>
      <c r="N22" s="91">
        <v>0</v>
      </c>
      <c r="O22" s="91">
        <v>0</v>
      </c>
      <c r="P22" s="91">
        <v>0</v>
      </c>
      <c r="Q22" s="90">
        <v>9.5600000000000004E-2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3.1E-2</v>
      </c>
      <c r="AB22" s="89">
        <f t="shared" si="6"/>
        <v>0</v>
      </c>
      <c r="AC22" s="89">
        <f t="shared" si="7"/>
        <v>0</v>
      </c>
      <c r="AD22" s="90">
        <f t="shared" si="8"/>
        <v>9.5600000000000004E-2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3.1E-2</v>
      </c>
      <c r="N23" s="99">
        <v>0</v>
      </c>
      <c r="O23" s="99">
        <v>0</v>
      </c>
      <c r="P23" s="99">
        <v>0</v>
      </c>
      <c r="Q23" s="98">
        <v>9.5600000000000004E-2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3.1E-2</v>
      </c>
      <c r="AB23" s="98">
        <f t="shared" si="6"/>
        <v>0</v>
      </c>
      <c r="AC23" s="98">
        <f t="shared" si="7"/>
        <v>0</v>
      </c>
      <c r="AD23" s="98">
        <f t="shared" si="8"/>
        <v>9.5600000000000004E-2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9.5600000000000004E-2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9.5600000000000004E-2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197</v>
      </c>
      <c r="U30" s="43" t="s">
        <v>61</v>
      </c>
      <c r="V30" s="130" t="s">
        <v>62</v>
      </c>
      <c r="W30" s="131"/>
      <c r="Y30" s="126" t="s">
        <v>63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64</v>
      </c>
      <c r="AH30" s="43"/>
      <c r="AI30" s="126" t="s">
        <v>65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63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85</v>
      </c>
      <c r="C33" s="11"/>
      <c r="D33" s="147" t="s">
        <v>3</v>
      </c>
      <c r="E33" s="11"/>
      <c r="F33" s="148" t="s">
        <v>175</v>
      </c>
      <c r="G33" s="149" t="str">
        <f t="shared" ref="G33:G68" si="13">D33&amp;A33&amp;F33&amp;I33</f>
        <v>ManTech1SCIA-3-A-12Govt</v>
      </c>
      <c r="H33" s="149"/>
      <c r="I33" s="147" t="s">
        <v>31</v>
      </c>
      <c r="J33" s="84">
        <v>410.72</v>
      </c>
      <c r="K33" s="84">
        <f t="shared" ref="K33:K68" ca="1" si="14">ROUND($J33*(VLOOKUP($I33,$I$9:$S$24,K$6,FALSE)),2)</f>
        <v>416.37</v>
      </c>
      <c r="L33" s="84">
        <f t="shared" ref="L33:L68" ca="1" si="15">$K33*(VLOOKUP($I33,$I$9:$S$24,L$6,FALSE))</f>
        <v>175.54159199999998</v>
      </c>
      <c r="M33" s="84">
        <f t="shared" ref="M33:M68" ca="1" si="16">($K33+$L33)*(VLOOKUP($I33,$I$9:$S$24,M$6,FALSE))</f>
        <v>0</v>
      </c>
      <c r="N33" s="84">
        <f t="shared" ref="N33:N68" ca="1" si="17">$K33*(VLOOKUP($I33,$I$9:$S$24,N$6,FALSE))</f>
        <v>0</v>
      </c>
      <c r="O33" s="150">
        <f t="shared" ref="O33:O68" si="18">IF(D33="ManTech",$O$29,0)</f>
        <v>519.33333333333337</v>
      </c>
      <c r="P33" s="84">
        <f t="shared" ref="P33:P68" ca="1" si="19">$K33*($P$29/100)</f>
        <v>0</v>
      </c>
      <c r="Q33" s="84">
        <f t="shared" ref="Q33:Q68" ca="1" si="20">IF($D33="ManTech",(SUM($K33:$P33)*(VLOOKUP($I33,$I$9:$S$24,Q$6,FALSE))),(IF(M33=0,((SUM(K33,N33:P33))*(VLOOKUP($I33,$I$9:$S$24,Q$6,FALSE))),(SUM($M33:$P33)*(VLOOKUP($I33,$I$9:$S$24,Q$6,FALSE))))))</f>
        <v>106.23501486186667</v>
      </c>
      <c r="R33" s="84">
        <f t="shared" ref="R33:R68" ca="1" si="21">SUM(K33:Q33)</f>
        <v>1217.4799401952</v>
      </c>
      <c r="S33" s="84">
        <f t="shared" ref="S33:S68" ca="1" si="22">(R33*(VLOOKUP($I33,$I$9:$S$24,S$6,FALSE)))</f>
        <v>182.62199102928</v>
      </c>
      <c r="T33" s="84">
        <f t="shared" ref="T33:T68" ca="1" si="23">ROUND(SUM(R33:S33),2)</f>
        <v>1400.1</v>
      </c>
      <c r="U33" s="151">
        <v>0</v>
      </c>
      <c r="V33" s="152">
        <f t="shared" ref="V33:V68" ca="1" si="24">$T33*$U33</f>
        <v>0</v>
      </c>
      <c r="Y33" s="153">
        <f t="shared" ref="Y33:Y68" ca="1" si="25">K33*$U33</f>
        <v>0</v>
      </c>
      <c r="Z33" s="153">
        <f t="shared" ref="Z33:Z68" ca="1" si="26">L33*$U33</f>
        <v>0</v>
      </c>
      <c r="AA33" s="153">
        <f t="shared" ref="AA33:AA68" ca="1" si="27">M33*$U33</f>
        <v>0</v>
      </c>
      <c r="AB33" s="153">
        <f t="shared" ref="AB33:AB68" ca="1" si="28">N33*$U33</f>
        <v>0</v>
      </c>
      <c r="AC33" s="153">
        <f t="shared" ref="AC33:AC68" ca="1" si="29">P33*$U33</f>
        <v>0</v>
      </c>
      <c r="AD33" s="153">
        <f t="shared" ref="AD33:AD68" ca="1" si="30">Q33*$U33</f>
        <v>0</v>
      </c>
      <c r="AE33" s="153">
        <f t="shared" ref="AE33:AE68" ca="1" si="31">SUM(Y33:AD33)</f>
        <v>0</v>
      </c>
      <c r="AF33" s="153">
        <f t="shared" ref="AF33:AF68" ca="1" si="32">S33*$U33</f>
        <v>0</v>
      </c>
      <c r="AG33" s="153">
        <f t="shared" ref="AG33:AG68" ca="1" si="33">SUM(AE33:AF33)</f>
        <v>0</v>
      </c>
      <c r="AH33" s="154"/>
      <c r="AI33" s="155">
        <f t="shared" ref="AI33:AI68" ca="1" si="34">AG33-V33</f>
        <v>0</v>
      </c>
      <c r="AJ33" s="156"/>
      <c r="AM33" s="24" t="str">
        <f t="shared" ref="AM33:AM68" ca="1" si="35">IF((OR((T33=""),(T33&gt;0))),"1","0")</f>
        <v>1</v>
      </c>
      <c r="AN33" s="24" t="str">
        <f t="shared" ref="AN33:AN68" ca="1" si="36">IF((OR((V33=""),(V33&gt;0))),"1","0")</f>
        <v>0</v>
      </c>
    </row>
    <row r="34" spans="1:40">
      <c r="A34" s="11">
        <f t="shared" ref="A34:A68" si="37">A33+1</f>
        <v>2</v>
      </c>
      <c r="B34" s="146" t="s">
        <v>86</v>
      </c>
      <c r="C34" s="11"/>
      <c r="D34" s="147" t="s">
        <v>3</v>
      </c>
      <c r="E34" s="11"/>
      <c r="F34" s="148" t="s">
        <v>176</v>
      </c>
      <c r="G34" s="149" t="str">
        <f t="shared" si="13"/>
        <v>ManTech2SCIA-3-A-11Govt</v>
      </c>
      <c r="H34" s="149"/>
      <c r="I34" s="147" t="s">
        <v>31</v>
      </c>
      <c r="J34" s="84">
        <v>375.76</v>
      </c>
      <c r="K34" s="84">
        <f t="shared" ca="1" si="14"/>
        <v>380.93</v>
      </c>
      <c r="L34" s="84">
        <f t="shared" ca="1" si="15"/>
        <v>160.600088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101.41854307946669</v>
      </c>
      <c r="R34" s="84">
        <f t="shared" ca="1" si="21"/>
        <v>1162.2819644128001</v>
      </c>
      <c r="S34" s="84">
        <f t="shared" ca="1" si="22"/>
        <v>174.34229466192002</v>
      </c>
      <c r="T34" s="84">
        <f t="shared" ca="1" si="23"/>
        <v>1336.62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87</v>
      </c>
      <c r="C35" s="11"/>
      <c r="D35" s="147" t="s">
        <v>3</v>
      </c>
      <c r="E35" s="11"/>
      <c r="F35" s="148" t="s">
        <v>177</v>
      </c>
      <c r="G35" s="149" t="str">
        <f t="shared" si="13"/>
        <v>ManTech3SCIA-3-A-08Govt</v>
      </c>
      <c r="H35" s="149"/>
      <c r="I35" s="147" t="s">
        <v>31</v>
      </c>
      <c r="J35" s="84">
        <v>259.76</v>
      </c>
      <c r="K35" s="84">
        <f t="shared" ca="1" si="14"/>
        <v>263.33</v>
      </c>
      <c r="L35" s="84">
        <f t="shared" ca="1" si="15"/>
        <v>111.01992799999999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85.436119783466665</v>
      </c>
      <c r="R35" s="84">
        <f t="shared" ca="1" si="21"/>
        <v>979.11938111680001</v>
      </c>
      <c r="S35" s="84">
        <f t="shared" ca="1" si="22"/>
        <v>146.86790716752</v>
      </c>
      <c r="T35" s="84">
        <f t="shared" ca="1" si="23"/>
        <v>1125.99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88</v>
      </c>
      <c r="C36" s="11"/>
      <c r="D36" s="147" t="s">
        <v>3</v>
      </c>
      <c r="E36" s="11"/>
      <c r="F36" s="148" t="s">
        <v>178</v>
      </c>
      <c r="G36" s="149" t="str">
        <f t="shared" si="13"/>
        <v>ManTech4INTL-3-A-12Govt</v>
      </c>
      <c r="H36" s="149"/>
      <c r="I36" s="147" t="s">
        <v>31</v>
      </c>
      <c r="J36" s="84">
        <v>375.6</v>
      </c>
      <c r="K36" s="84">
        <f t="shared" ca="1" si="14"/>
        <v>380.76</v>
      </c>
      <c r="L36" s="84">
        <f t="shared" ca="1" si="15"/>
        <v>160.52841599999999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101.39543923626667</v>
      </c>
      <c r="R36" s="84">
        <f t="shared" ca="1" si="21"/>
        <v>1162.0171885696</v>
      </c>
      <c r="S36" s="84">
        <f t="shared" ca="1" si="22"/>
        <v>174.30257828543998</v>
      </c>
      <c r="T36" s="84">
        <f t="shared" ca="1" si="23"/>
        <v>1336.32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89</v>
      </c>
      <c r="C37" s="11"/>
      <c r="D37" s="147" t="s">
        <v>3</v>
      </c>
      <c r="E37" s="11"/>
      <c r="F37" s="148" t="s">
        <v>179</v>
      </c>
      <c r="G37" s="149" t="str">
        <f t="shared" si="13"/>
        <v>ManTech5INTL-3-A-11Govt</v>
      </c>
      <c r="H37" s="149"/>
      <c r="I37" s="147" t="s">
        <v>31</v>
      </c>
      <c r="J37" s="84">
        <v>329.2</v>
      </c>
      <c r="K37" s="84">
        <f t="shared" ca="1" si="14"/>
        <v>333.73</v>
      </c>
      <c r="L37" s="84">
        <f t="shared" ca="1" si="15"/>
        <v>140.700568</v>
      </c>
      <c r="M37" s="84">
        <f t="shared" ca="1" si="16"/>
        <v>0</v>
      </c>
      <c r="N37" s="84">
        <f t="shared" ca="1" si="17"/>
        <v>0</v>
      </c>
      <c r="O37" s="150">
        <f t="shared" si="18"/>
        <v>519.33333333333337</v>
      </c>
      <c r="P37" s="84">
        <f t="shared" ca="1" si="19"/>
        <v>0</v>
      </c>
      <c r="Q37" s="84">
        <f t="shared" ca="1" si="20"/>
        <v>95.003828967466674</v>
      </c>
      <c r="R37" s="84">
        <f t="shared" ca="1" si="21"/>
        <v>1088.7677303007999</v>
      </c>
      <c r="S37" s="84">
        <f t="shared" ca="1" si="22"/>
        <v>163.31515954512</v>
      </c>
      <c r="T37" s="84">
        <f t="shared" ca="1" si="23"/>
        <v>1252.08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1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90</v>
      </c>
      <c r="C38" s="11"/>
      <c r="D38" s="147" t="s">
        <v>3</v>
      </c>
      <c r="E38" s="11"/>
      <c r="F38" s="148" t="s">
        <v>180</v>
      </c>
      <c r="G38" s="149" t="str">
        <f t="shared" si="13"/>
        <v>ManTech6INTL-3-A-08Govt</v>
      </c>
      <c r="H38" s="149"/>
      <c r="I38" s="147" t="s">
        <v>31</v>
      </c>
      <c r="J38" s="84">
        <v>234.4</v>
      </c>
      <c r="K38" s="84">
        <f t="shared" ca="1" si="14"/>
        <v>237.62</v>
      </c>
      <c r="L38" s="84">
        <f t="shared" ca="1" si="15"/>
        <v>100.18059199999999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81.942003261866674</v>
      </c>
      <c r="R38" s="84">
        <f t="shared" ca="1" si="21"/>
        <v>939.07592859520003</v>
      </c>
      <c r="S38" s="84">
        <f t="shared" ca="1" si="22"/>
        <v>140.86138928928</v>
      </c>
      <c r="T38" s="84">
        <f t="shared" ca="1" si="23"/>
        <v>1079.94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91</v>
      </c>
      <c r="C39" s="11"/>
      <c r="D39" s="147" t="s">
        <v>3</v>
      </c>
      <c r="E39" s="11"/>
      <c r="F39" s="148" t="s">
        <v>178</v>
      </c>
      <c r="G39" s="149" t="str">
        <f t="shared" si="13"/>
        <v>ManTech7INTL-3-A-12Govt</v>
      </c>
      <c r="H39" s="149"/>
      <c r="I39" s="147" t="s">
        <v>31</v>
      </c>
      <c r="J39" s="84">
        <v>375.6</v>
      </c>
      <c r="K39" s="84">
        <f t="shared" ca="1" si="14"/>
        <v>380.76</v>
      </c>
      <c r="L39" s="84">
        <f t="shared" ca="1" si="15"/>
        <v>160.52841599999999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101.39543923626667</v>
      </c>
      <c r="R39" s="84">
        <f t="shared" ca="1" si="21"/>
        <v>1162.0171885696</v>
      </c>
      <c r="S39" s="84">
        <f t="shared" ca="1" si="22"/>
        <v>174.30257828543998</v>
      </c>
      <c r="T39" s="84">
        <f t="shared" ca="1" si="23"/>
        <v>1336.32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92</v>
      </c>
      <c r="C40" s="11"/>
      <c r="D40" s="147" t="s">
        <v>3</v>
      </c>
      <c r="E40" s="11"/>
      <c r="F40" s="148" t="s">
        <v>179</v>
      </c>
      <c r="G40" s="149" t="str">
        <f t="shared" si="13"/>
        <v>ManTech8INTL-3-A-11Govt</v>
      </c>
      <c r="H40" s="149"/>
      <c r="I40" s="147" t="s">
        <v>31</v>
      </c>
      <c r="J40" s="84">
        <v>329.2</v>
      </c>
      <c r="K40" s="84">
        <f t="shared" ca="1" si="14"/>
        <v>333.73</v>
      </c>
      <c r="L40" s="84">
        <f t="shared" ca="1" si="15"/>
        <v>140.700568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95.003828967466674</v>
      </c>
      <c r="R40" s="84">
        <f t="shared" ca="1" si="21"/>
        <v>1088.7677303007999</v>
      </c>
      <c r="S40" s="84">
        <f t="shared" ca="1" si="22"/>
        <v>163.31515954512</v>
      </c>
      <c r="T40" s="84">
        <f t="shared" ca="1" si="23"/>
        <v>1252.08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93</v>
      </c>
      <c r="C41" s="11"/>
      <c r="D41" s="147" t="s">
        <v>3</v>
      </c>
      <c r="E41" s="11"/>
      <c r="F41" s="148" t="s">
        <v>180</v>
      </c>
      <c r="G41" s="149" t="str">
        <f t="shared" si="13"/>
        <v>ManTech9INTL-3-A-08Govt</v>
      </c>
      <c r="H41" s="149"/>
      <c r="I41" s="147" t="s">
        <v>31</v>
      </c>
      <c r="J41" s="84">
        <v>234.4</v>
      </c>
      <c r="K41" s="84">
        <f t="shared" ca="1" si="14"/>
        <v>237.62</v>
      </c>
      <c r="L41" s="84">
        <f t="shared" ca="1" si="15"/>
        <v>100.18059199999999</v>
      </c>
      <c r="M41" s="84">
        <f t="shared" ca="1" si="16"/>
        <v>0</v>
      </c>
      <c r="N41" s="84">
        <f t="shared" ca="1" si="17"/>
        <v>0</v>
      </c>
      <c r="O41" s="150">
        <f t="shared" si="18"/>
        <v>519.33333333333337</v>
      </c>
      <c r="P41" s="84">
        <f t="shared" ca="1" si="19"/>
        <v>0</v>
      </c>
      <c r="Q41" s="84">
        <f t="shared" ca="1" si="20"/>
        <v>81.942003261866674</v>
      </c>
      <c r="R41" s="84">
        <f t="shared" ca="1" si="21"/>
        <v>939.07592859520003</v>
      </c>
      <c r="S41" s="84">
        <f t="shared" ca="1" si="22"/>
        <v>140.86138928928</v>
      </c>
      <c r="T41" s="84">
        <f t="shared" ca="1" si="23"/>
        <v>1079.94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1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94</v>
      </c>
      <c r="C42" s="11"/>
      <c r="D42" s="147" t="s">
        <v>3</v>
      </c>
      <c r="E42" s="11"/>
      <c r="F42" s="148" t="s">
        <v>181</v>
      </c>
      <c r="G42" s="149" t="str">
        <f t="shared" si="13"/>
        <v>ManTech10ITEK-3-A-12Govt</v>
      </c>
      <c r="H42" s="149"/>
      <c r="I42" s="147" t="s">
        <v>31</v>
      </c>
      <c r="J42" s="84">
        <v>410.48</v>
      </c>
      <c r="K42" s="84">
        <f t="shared" ca="1" si="14"/>
        <v>416.12</v>
      </c>
      <c r="L42" s="84">
        <f t="shared" ca="1" si="15"/>
        <v>175.43619200000001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106.20103862186669</v>
      </c>
      <c r="R42" s="84">
        <f t="shared" ca="1" si="21"/>
        <v>1217.0905639552002</v>
      </c>
      <c r="S42" s="84">
        <f t="shared" ca="1" si="22"/>
        <v>182.56358459328001</v>
      </c>
      <c r="T42" s="84">
        <f t="shared" ca="1" si="23"/>
        <v>1399.65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95</v>
      </c>
      <c r="C43" s="11"/>
      <c r="D43" s="147" t="s">
        <v>3</v>
      </c>
      <c r="E43" s="11"/>
      <c r="F43" s="148" t="s">
        <v>182</v>
      </c>
      <c r="G43" s="149" t="str">
        <f t="shared" si="13"/>
        <v>ManTech11ITEK-3-A-11Govt</v>
      </c>
      <c r="H43" s="149"/>
      <c r="I43" s="147" t="s">
        <v>31</v>
      </c>
      <c r="J43" s="84">
        <v>363.76</v>
      </c>
      <c r="K43" s="84">
        <f t="shared" ca="1" si="14"/>
        <v>368.76</v>
      </c>
      <c r="L43" s="84">
        <f t="shared" ca="1" si="15"/>
        <v>155.46921599999999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99.764579716266653</v>
      </c>
      <c r="R43" s="84">
        <f t="shared" ca="1" si="21"/>
        <v>1143.3271290495998</v>
      </c>
      <c r="S43" s="84">
        <f t="shared" ca="1" si="22"/>
        <v>171.49906935743996</v>
      </c>
      <c r="T43" s="84">
        <f t="shared" ca="1" si="23"/>
        <v>1314.83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96</v>
      </c>
      <c r="C44" s="11"/>
      <c r="D44" s="147" t="s">
        <v>3</v>
      </c>
      <c r="E44" s="11"/>
      <c r="F44" s="148" t="s">
        <v>183</v>
      </c>
      <c r="G44" s="149" t="str">
        <f t="shared" si="13"/>
        <v>ManTech12ITEK-3-A-08Govt</v>
      </c>
      <c r="H44" s="149"/>
      <c r="I44" s="147" t="s">
        <v>31</v>
      </c>
      <c r="J44" s="84">
        <v>237.28</v>
      </c>
      <c r="K44" s="84">
        <f t="shared" ca="1" si="14"/>
        <v>240.54</v>
      </c>
      <c r="L44" s="84">
        <f t="shared" ca="1" si="15"/>
        <v>101.41166399999999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82.338845745066678</v>
      </c>
      <c r="R44" s="84">
        <f t="shared" ca="1" si="21"/>
        <v>943.62384307840011</v>
      </c>
      <c r="S44" s="84">
        <f t="shared" ca="1" si="22"/>
        <v>141.54357646176001</v>
      </c>
      <c r="T44" s="84">
        <f t="shared" ca="1" si="23"/>
        <v>1085.17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97</v>
      </c>
      <c r="C45" s="11"/>
      <c r="D45" s="147" t="s">
        <v>3</v>
      </c>
      <c r="E45" s="11"/>
      <c r="F45" s="148" t="s">
        <v>149</v>
      </c>
      <c r="G45" s="149" t="str">
        <f t="shared" si="13"/>
        <v>ManTech13E&amp;SS-3-A-12Govt</v>
      </c>
      <c r="H45" s="149"/>
      <c r="I45" s="147" t="s">
        <v>31</v>
      </c>
      <c r="J45" s="84">
        <v>430.24</v>
      </c>
      <c r="K45" s="84">
        <f t="shared" ca="1" si="14"/>
        <v>436.16</v>
      </c>
      <c r="L45" s="84">
        <f t="shared" ca="1" si="15"/>
        <v>183.88505599999999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108.92457402026668</v>
      </c>
      <c r="R45" s="84">
        <f t="shared" ca="1" si="21"/>
        <v>1248.3029633536</v>
      </c>
      <c r="S45" s="84">
        <f t="shared" ca="1" si="22"/>
        <v>187.24544450304001</v>
      </c>
      <c r="T45" s="84">
        <f t="shared" ca="1" si="23"/>
        <v>1435.55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98</v>
      </c>
      <c r="C46" s="11"/>
      <c r="D46" s="147" t="s">
        <v>3</v>
      </c>
      <c r="E46" s="11"/>
      <c r="F46" s="148" t="s">
        <v>150</v>
      </c>
      <c r="G46" s="149" t="str">
        <f t="shared" si="13"/>
        <v>ManTech14E&amp;SS-3-A-11Govt</v>
      </c>
      <c r="H46" s="149"/>
      <c r="I46" s="147" t="s">
        <v>31</v>
      </c>
      <c r="J46" s="84">
        <v>370.72</v>
      </c>
      <c r="K46" s="84">
        <f t="shared" ca="1" si="14"/>
        <v>375.82</v>
      </c>
      <c r="L46" s="84">
        <f t="shared" ca="1" si="15"/>
        <v>158.44571199999999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100.72406873386667</v>
      </c>
      <c r="R46" s="84">
        <f t="shared" ca="1" si="21"/>
        <v>1154.3231140672001</v>
      </c>
      <c r="S46" s="84">
        <f t="shared" ca="1" si="22"/>
        <v>173.14846711008002</v>
      </c>
      <c r="T46" s="84">
        <f t="shared" ca="1" si="23"/>
        <v>1327.47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99</v>
      </c>
      <c r="C47" s="11"/>
      <c r="D47" s="147" t="s">
        <v>3</v>
      </c>
      <c r="E47" s="11"/>
      <c r="F47" s="148" t="s">
        <v>184</v>
      </c>
      <c r="G47" s="149" t="str">
        <f t="shared" si="13"/>
        <v>ManTech15E&amp;SS-3-A-08Govt</v>
      </c>
      <c r="H47" s="149"/>
      <c r="I47" s="147" t="s">
        <v>31</v>
      </c>
      <c r="J47" s="84">
        <v>235.76</v>
      </c>
      <c r="K47" s="84">
        <f t="shared" ca="1" si="14"/>
        <v>239</v>
      </c>
      <c r="L47" s="84">
        <f t="shared" ca="1" si="15"/>
        <v>100.7624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82.129552106666665</v>
      </c>
      <c r="R47" s="84">
        <f t="shared" ca="1" si="21"/>
        <v>941.22528543999999</v>
      </c>
      <c r="S47" s="84">
        <f t="shared" ca="1" si="22"/>
        <v>141.18379281599999</v>
      </c>
      <c r="T47" s="84">
        <f t="shared" ca="1" si="23"/>
        <v>1082.4100000000001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100</v>
      </c>
      <c r="C48" s="11"/>
      <c r="D48" s="147" t="s">
        <v>3</v>
      </c>
      <c r="E48" s="11"/>
      <c r="F48" s="148" t="s">
        <v>181</v>
      </c>
      <c r="G48" s="149" t="str">
        <f t="shared" si="13"/>
        <v>ManTech16ITEK-3-A-12Govt</v>
      </c>
      <c r="H48" s="149"/>
      <c r="I48" s="147" t="s">
        <v>31</v>
      </c>
      <c r="J48" s="84">
        <v>410.48</v>
      </c>
      <c r="K48" s="84">
        <f t="shared" ca="1" si="14"/>
        <v>416.12</v>
      </c>
      <c r="L48" s="84">
        <f t="shared" ca="1" si="15"/>
        <v>175.43619200000001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106.20103862186669</v>
      </c>
      <c r="R48" s="84">
        <f t="shared" ca="1" si="21"/>
        <v>1217.0905639552002</v>
      </c>
      <c r="S48" s="84">
        <f t="shared" ca="1" si="22"/>
        <v>182.56358459328001</v>
      </c>
      <c r="T48" s="84">
        <f t="shared" ca="1" si="23"/>
        <v>1399.65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101</v>
      </c>
      <c r="C49" s="11"/>
      <c r="D49" s="147" t="s">
        <v>3</v>
      </c>
      <c r="E49" s="11"/>
      <c r="F49" s="148" t="s">
        <v>182</v>
      </c>
      <c r="G49" s="149" t="str">
        <f t="shared" si="13"/>
        <v>ManTech17ITEK-3-A-11Govt</v>
      </c>
      <c r="H49" s="149"/>
      <c r="I49" s="147" t="s">
        <v>31</v>
      </c>
      <c r="J49" s="84">
        <v>363.76</v>
      </c>
      <c r="K49" s="84">
        <f t="shared" ca="1" si="14"/>
        <v>368.76</v>
      </c>
      <c r="L49" s="84">
        <f t="shared" ca="1" si="15"/>
        <v>155.46921599999999</v>
      </c>
      <c r="M49" s="84">
        <f t="shared" ca="1" si="16"/>
        <v>0</v>
      </c>
      <c r="N49" s="84">
        <f t="shared" ca="1" si="17"/>
        <v>0</v>
      </c>
      <c r="O49" s="150">
        <f t="shared" si="18"/>
        <v>519.33333333333337</v>
      </c>
      <c r="P49" s="84">
        <f t="shared" ca="1" si="19"/>
        <v>0</v>
      </c>
      <c r="Q49" s="84">
        <f t="shared" ca="1" si="20"/>
        <v>99.764579716266653</v>
      </c>
      <c r="R49" s="84">
        <f t="shared" ca="1" si="21"/>
        <v>1143.3271290495998</v>
      </c>
      <c r="S49" s="84">
        <f t="shared" ca="1" si="22"/>
        <v>171.49906935743996</v>
      </c>
      <c r="T49" s="84">
        <f t="shared" ca="1" si="23"/>
        <v>1314.83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1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102</v>
      </c>
      <c r="C50" s="11"/>
      <c r="D50" s="147" t="s">
        <v>3</v>
      </c>
      <c r="E50" s="11"/>
      <c r="F50" s="148" t="s">
        <v>183</v>
      </c>
      <c r="G50" s="149" t="str">
        <f t="shared" si="13"/>
        <v>ManTech18ITEK-3-A-08Govt</v>
      </c>
      <c r="H50" s="149"/>
      <c r="I50" s="147" t="s">
        <v>31</v>
      </c>
      <c r="J50" s="84">
        <v>237.28</v>
      </c>
      <c r="K50" s="84">
        <f t="shared" ca="1" si="14"/>
        <v>240.54</v>
      </c>
      <c r="L50" s="84">
        <f t="shared" ca="1" si="15"/>
        <v>101.41166399999999</v>
      </c>
      <c r="M50" s="84">
        <f t="shared" ca="1" si="16"/>
        <v>0</v>
      </c>
      <c r="N50" s="84">
        <f t="shared" ca="1" si="17"/>
        <v>0</v>
      </c>
      <c r="O50" s="150">
        <f t="shared" si="18"/>
        <v>519.33333333333337</v>
      </c>
      <c r="P50" s="84">
        <f t="shared" ca="1" si="19"/>
        <v>0</v>
      </c>
      <c r="Q50" s="84">
        <f t="shared" ca="1" si="20"/>
        <v>82.338845745066678</v>
      </c>
      <c r="R50" s="84">
        <f t="shared" ca="1" si="21"/>
        <v>943.62384307840011</v>
      </c>
      <c r="S50" s="84">
        <f t="shared" ca="1" si="22"/>
        <v>141.54357646176001</v>
      </c>
      <c r="T50" s="84">
        <f t="shared" ca="1" si="23"/>
        <v>1085.17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1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103</v>
      </c>
      <c r="C51" s="11"/>
      <c r="D51" s="147" t="s">
        <v>3</v>
      </c>
      <c r="E51" s="11"/>
      <c r="F51" s="148" t="s">
        <v>149</v>
      </c>
      <c r="G51" s="149" t="str">
        <f t="shared" si="13"/>
        <v>ManTech19E&amp;SS-3-A-12Govt</v>
      </c>
      <c r="H51" s="149"/>
      <c r="I51" s="147" t="s">
        <v>31</v>
      </c>
      <c r="J51" s="84">
        <v>430.24</v>
      </c>
      <c r="K51" s="84">
        <f t="shared" ca="1" si="14"/>
        <v>436.16</v>
      </c>
      <c r="L51" s="84">
        <f t="shared" ca="1" si="15"/>
        <v>183.88505599999999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108.92457402026668</v>
      </c>
      <c r="R51" s="84">
        <f t="shared" ca="1" si="21"/>
        <v>1248.3029633536</v>
      </c>
      <c r="S51" s="84">
        <f t="shared" ca="1" si="22"/>
        <v>187.24544450304001</v>
      </c>
      <c r="T51" s="84">
        <f t="shared" ca="1" si="23"/>
        <v>1435.55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104</v>
      </c>
      <c r="C52" s="11"/>
      <c r="D52" s="147" t="s">
        <v>3</v>
      </c>
      <c r="E52" s="11"/>
      <c r="F52" s="148" t="s">
        <v>150</v>
      </c>
      <c r="G52" s="149" t="str">
        <f t="shared" si="13"/>
        <v>ManTech20E&amp;SS-3-A-11Govt</v>
      </c>
      <c r="H52" s="149"/>
      <c r="I52" s="147" t="s">
        <v>31</v>
      </c>
      <c r="J52" s="84">
        <v>370.72</v>
      </c>
      <c r="K52" s="84">
        <f t="shared" ca="1" si="14"/>
        <v>375.82</v>
      </c>
      <c r="L52" s="84">
        <f t="shared" ca="1" si="15"/>
        <v>158.44571199999999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100.72406873386667</v>
      </c>
      <c r="R52" s="84">
        <f t="shared" ca="1" si="21"/>
        <v>1154.3231140672001</v>
      </c>
      <c r="S52" s="84">
        <f t="shared" ca="1" si="22"/>
        <v>173.14846711008002</v>
      </c>
      <c r="T52" s="84">
        <f t="shared" ca="1" si="23"/>
        <v>1327.47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105</v>
      </c>
      <c r="C53" s="11"/>
      <c r="D53" s="147" t="s">
        <v>3</v>
      </c>
      <c r="E53" s="11"/>
      <c r="F53" s="148" t="s">
        <v>184</v>
      </c>
      <c r="G53" s="149" t="str">
        <f t="shared" si="13"/>
        <v>ManTech21E&amp;SS-3-A-08Govt</v>
      </c>
      <c r="H53" s="149"/>
      <c r="I53" s="147" t="s">
        <v>31</v>
      </c>
      <c r="J53" s="84">
        <v>235.76</v>
      </c>
      <c r="K53" s="84">
        <f t="shared" ca="1" si="14"/>
        <v>239</v>
      </c>
      <c r="L53" s="84">
        <f t="shared" ca="1" si="15"/>
        <v>100.7624</v>
      </c>
      <c r="M53" s="84">
        <f t="shared" ca="1" si="16"/>
        <v>0</v>
      </c>
      <c r="N53" s="84">
        <f t="shared" ca="1" si="17"/>
        <v>0</v>
      </c>
      <c r="O53" s="150">
        <f t="shared" si="18"/>
        <v>519.33333333333337</v>
      </c>
      <c r="P53" s="84">
        <f t="shared" ca="1" si="19"/>
        <v>0</v>
      </c>
      <c r="Q53" s="84">
        <f t="shared" ca="1" si="20"/>
        <v>82.129552106666665</v>
      </c>
      <c r="R53" s="84">
        <f t="shared" ca="1" si="21"/>
        <v>941.22528543999999</v>
      </c>
      <c r="S53" s="84">
        <f t="shared" ca="1" si="22"/>
        <v>141.18379281599999</v>
      </c>
      <c r="T53" s="84">
        <f t="shared" ca="1" si="23"/>
        <v>1082.4100000000001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1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106</v>
      </c>
      <c r="C54" s="11"/>
      <c r="D54" s="147" t="s">
        <v>3</v>
      </c>
      <c r="E54" s="11"/>
      <c r="F54" s="148" t="s">
        <v>185</v>
      </c>
      <c r="G54" s="149" t="str">
        <f t="shared" si="13"/>
        <v>ManTech22TEKA-3-A-12Govt</v>
      </c>
      <c r="H54" s="149"/>
      <c r="I54" s="147" t="s">
        <v>31</v>
      </c>
      <c r="J54" s="84">
        <v>396.4</v>
      </c>
      <c r="K54" s="84">
        <f t="shared" ca="1" si="14"/>
        <v>401.85</v>
      </c>
      <c r="L54" s="84">
        <f t="shared" ca="1" si="15"/>
        <v>169.41996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104.26167484266669</v>
      </c>
      <c r="R54" s="84">
        <f t="shared" ca="1" si="21"/>
        <v>1194.8649681760003</v>
      </c>
      <c r="S54" s="84">
        <f t="shared" ca="1" si="22"/>
        <v>179.22974522640004</v>
      </c>
      <c r="T54" s="84">
        <f t="shared" ca="1" si="23"/>
        <v>1374.09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>
      <c r="A55" s="11">
        <f t="shared" si="37"/>
        <v>23</v>
      </c>
      <c r="B55" s="146" t="s">
        <v>107</v>
      </c>
      <c r="C55" s="11"/>
      <c r="D55" s="147" t="s">
        <v>3</v>
      </c>
      <c r="E55" s="11"/>
      <c r="F55" s="148" t="s">
        <v>186</v>
      </c>
      <c r="G55" s="149" t="str">
        <f t="shared" si="13"/>
        <v>ManTech23TEKA-3-A-11Govt</v>
      </c>
      <c r="H55" s="149"/>
      <c r="I55" s="147" t="s">
        <v>31</v>
      </c>
      <c r="J55" s="84">
        <v>364.72</v>
      </c>
      <c r="K55" s="84">
        <f t="shared" ca="1" si="14"/>
        <v>369.73</v>
      </c>
      <c r="L55" s="84">
        <f t="shared" ca="1" si="15"/>
        <v>155.87816799999999</v>
      </c>
      <c r="M55" s="84">
        <f t="shared" ca="1" si="16"/>
        <v>0</v>
      </c>
      <c r="N55" s="84">
        <f t="shared" ca="1" si="17"/>
        <v>0</v>
      </c>
      <c r="O55" s="150">
        <f t="shared" si="18"/>
        <v>519.33333333333337</v>
      </c>
      <c r="P55" s="84">
        <f t="shared" ca="1" si="19"/>
        <v>0</v>
      </c>
      <c r="Q55" s="84">
        <f t="shared" ca="1" si="20"/>
        <v>99.896407527466664</v>
      </c>
      <c r="R55" s="84">
        <f t="shared" ca="1" si="21"/>
        <v>1144.8379088607999</v>
      </c>
      <c r="S55" s="84">
        <f t="shared" ca="1" si="22"/>
        <v>171.72568632911998</v>
      </c>
      <c r="T55" s="84">
        <f t="shared" ca="1" si="23"/>
        <v>1316.56</v>
      </c>
      <c r="U55" s="151">
        <v>0</v>
      </c>
      <c r="V55" s="152">
        <f t="shared" ca="1" si="24"/>
        <v>0</v>
      </c>
      <c r="Y55" s="153">
        <f t="shared" ca="1" si="25"/>
        <v>0</v>
      </c>
      <c r="Z55" s="153">
        <f t="shared" ca="1" si="26"/>
        <v>0</v>
      </c>
      <c r="AA55" s="153">
        <f t="shared" ca="1" si="27"/>
        <v>0</v>
      </c>
      <c r="AB55" s="153">
        <f t="shared" ca="1" si="28"/>
        <v>0</v>
      </c>
      <c r="AC55" s="153">
        <f t="shared" ca="1" si="29"/>
        <v>0</v>
      </c>
      <c r="AD55" s="153">
        <f t="shared" ca="1" si="30"/>
        <v>0</v>
      </c>
      <c r="AE55" s="153">
        <f t="shared" ca="1" si="31"/>
        <v>0</v>
      </c>
      <c r="AF55" s="153">
        <f t="shared" ca="1" si="32"/>
        <v>0</v>
      </c>
      <c r="AG55" s="153">
        <f t="shared" ca="1" si="33"/>
        <v>0</v>
      </c>
      <c r="AH55" s="154"/>
      <c r="AI55" s="155">
        <f t="shared" ca="1" si="34"/>
        <v>0</v>
      </c>
      <c r="AJ55" s="156"/>
      <c r="AM55" s="24" t="str">
        <f t="shared" ca="1" si="35"/>
        <v>1</v>
      </c>
      <c r="AN55" s="24" t="str">
        <f t="shared" ca="1" si="36"/>
        <v>0</v>
      </c>
    </row>
    <row r="56" spans="1:40">
      <c r="A56" s="11">
        <f t="shared" si="37"/>
        <v>24</v>
      </c>
      <c r="B56" s="146" t="s">
        <v>108</v>
      </c>
      <c r="C56" s="11"/>
      <c r="D56" s="147" t="s">
        <v>3</v>
      </c>
      <c r="E56" s="11"/>
      <c r="F56" s="148" t="s">
        <v>187</v>
      </c>
      <c r="G56" s="149" t="str">
        <f t="shared" si="13"/>
        <v>ManTech24TEKA-3-A-08Govt</v>
      </c>
      <c r="H56" s="149"/>
      <c r="I56" s="147" t="s">
        <v>31</v>
      </c>
      <c r="J56" s="84">
        <v>249.12</v>
      </c>
      <c r="K56" s="84">
        <f t="shared" ca="1" si="14"/>
        <v>252.55</v>
      </c>
      <c r="L56" s="84">
        <f t="shared" ca="1" si="15"/>
        <v>106.47508000000001</v>
      </c>
      <c r="M56" s="84">
        <f t="shared" ca="1" si="16"/>
        <v>0</v>
      </c>
      <c r="N56" s="84">
        <f t="shared" ca="1" si="17"/>
        <v>0</v>
      </c>
      <c r="O56" s="150">
        <f t="shared" si="18"/>
        <v>519.33333333333337</v>
      </c>
      <c r="P56" s="84">
        <f t="shared" ca="1" si="19"/>
        <v>0</v>
      </c>
      <c r="Q56" s="84">
        <f t="shared" ca="1" si="20"/>
        <v>83.971064314666677</v>
      </c>
      <c r="R56" s="84">
        <f t="shared" ca="1" si="21"/>
        <v>962.32947764800008</v>
      </c>
      <c r="S56" s="84">
        <f t="shared" ca="1" si="22"/>
        <v>144.34942164720002</v>
      </c>
      <c r="T56" s="84">
        <f t="shared" ca="1" si="23"/>
        <v>1106.68</v>
      </c>
      <c r="U56" s="151">
        <v>0</v>
      </c>
      <c r="V56" s="152">
        <f t="shared" ca="1" si="24"/>
        <v>0</v>
      </c>
      <c r="Y56" s="153">
        <f t="shared" ca="1" si="25"/>
        <v>0</v>
      </c>
      <c r="Z56" s="153">
        <f t="shared" ca="1" si="26"/>
        <v>0</v>
      </c>
      <c r="AA56" s="153">
        <f t="shared" ca="1" si="27"/>
        <v>0</v>
      </c>
      <c r="AB56" s="153">
        <f t="shared" ca="1" si="28"/>
        <v>0</v>
      </c>
      <c r="AC56" s="153">
        <f t="shared" ca="1" si="29"/>
        <v>0</v>
      </c>
      <c r="AD56" s="153">
        <f t="shared" ca="1" si="30"/>
        <v>0</v>
      </c>
      <c r="AE56" s="153">
        <f t="shared" ca="1" si="31"/>
        <v>0</v>
      </c>
      <c r="AF56" s="153">
        <f t="shared" ca="1" si="32"/>
        <v>0</v>
      </c>
      <c r="AG56" s="153">
        <f t="shared" ca="1" si="33"/>
        <v>0</v>
      </c>
      <c r="AH56" s="154"/>
      <c r="AI56" s="155">
        <f t="shared" ca="1" si="34"/>
        <v>0</v>
      </c>
      <c r="AJ56" s="156"/>
      <c r="AM56" s="24" t="str">
        <f t="shared" ca="1" si="35"/>
        <v>1</v>
      </c>
      <c r="AN56" s="24" t="str">
        <f t="shared" ca="1" si="36"/>
        <v>0</v>
      </c>
    </row>
    <row r="57" spans="1:40">
      <c r="A57" s="11">
        <f t="shared" si="37"/>
        <v>25</v>
      </c>
      <c r="B57" s="146" t="s">
        <v>109</v>
      </c>
      <c r="C57" s="11"/>
      <c r="D57" s="147" t="s">
        <v>3</v>
      </c>
      <c r="E57" s="11"/>
      <c r="F57" s="148" t="s">
        <v>178</v>
      </c>
      <c r="G57" s="149" t="str">
        <f t="shared" si="13"/>
        <v>ManTech25INTL-3-A-12Govt</v>
      </c>
      <c r="H57" s="149"/>
      <c r="I57" s="147" t="s">
        <v>31</v>
      </c>
      <c r="J57" s="84">
        <v>375.6</v>
      </c>
      <c r="K57" s="84">
        <f t="shared" ca="1" si="14"/>
        <v>380.76</v>
      </c>
      <c r="L57" s="84">
        <f t="shared" ca="1" si="15"/>
        <v>160.52841599999999</v>
      </c>
      <c r="M57" s="84">
        <f t="shared" ca="1" si="16"/>
        <v>0</v>
      </c>
      <c r="N57" s="84">
        <f t="shared" ca="1" si="17"/>
        <v>0</v>
      </c>
      <c r="O57" s="150">
        <f t="shared" si="18"/>
        <v>519.33333333333337</v>
      </c>
      <c r="P57" s="84">
        <f t="shared" ca="1" si="19"/>
        <v>0</v>
      </c>
      <c r="Q57" s="84">
        <f t="shared" ca="1" si="20"/>
        <v>101.39543923626667</v>
      </c>
      <c r="R57" s="84">
        <f t="shared" ca="1" si="21"/>
        <v>1162.0171885696</v>
      </c>
      <c r="S57" s="84">
        <f t="shared" ca="1" si="22"/>
        <v>174.30257828543998</v>
      </c>
      <c r="T57" s="84">
        <f t="shared" ca="1" si="23"/>
        <v>1336.32</v>
      </c>
      <c r="U57" s="151">
        <v>0</v>
      </c>
      <c r="V57" s="152">
        <f t="shared" ca="1" si="24"/>
        <v>0</v>
      </c>
      <c r="Y57" s="153">
        <f t="shared" ca="1" si="25"/>
        <v>0</v>
      </c>
      <c r="Z57" s="153">
        <f t="shared" ca="1" si="26"/>
        <v>0</v>
      </c>
      <c r="AA57" s="153">
        <f t="shared" ca="1" si="27"/>
        <v>0</v>
      </c>
      <c r="AB57" s="153">
        <f t="shared" ca="1" si="28"/>
        <v>0</v>
      </c>
      <c r="AC57" s="153">
        <f t="shared" ca="1" si="29"/>
        <v>0</v>
      </c>
      <c r="AD57" s="153">
        <f t="shared" ca="1" si="30"/>
        <v>0</v>
      </c>
      <c r="AE57" s="153">
        <f t="shared" ca="1" si="31"/>
        <v>0</v>
      </c>
      <c r="AF57" s="153">
        <f t="shared" ca="1" si="32"/>
        <v>0</v>
      </c>
      <c r="AG57" s="153">
        <f t="shared" ca="1" si="33"/>
        <v>0</v>
      </c>
      <c r="AH57" s="154"/>
      <c r="AI57" s="155">
        <f t="shared" ca="1" si="34"/>
        <v>0</v>
      </c>
      <c r="AJ57" s="156"/>
      <c r="AM57" s="24" t="str">
        <f t="shared" ca="1" si="35"/>
        <v>1</v>
      </c>
      <c r="AN57" s="24" t="str">
        <f t="shared" ca="1" si="36"/>
        <v>0</v>
      </c>
    </row>
    <row r="58" spans="1:40">
      <c r="A58" s="11">
        <f t="shared" si="37"/>
        <v>26</v>
      </c>
      <c r="B58" s="146" t="s">
        <v>110</v>
      </c>
      <c r="C58" s="11"/>
      <c r="D58" s="147" t="s">
        <v>3</v>
      </c>
      <c r="E58" s="11"/>
      <c r="F58" s="148" t="s">
        <v>179</v>
      </c>
      <c r="G58" s="149" t="str">
        <f t="shared" si="13"/>
        <v>ManTech26INTL-3-A-11Govt</v>
      </c>
      <c r="H58" s="149"/>
      <c r="I58" s="147" t="s">
        <v>31</v>
      </c>
      <c r="J58" s="84">
        <v>329.2</v>
      </c>
      <c r="K58" s="84">
        <f t="shared" ca="1" si="14"/>
        <v>333.73</v>
      </c>
      <c r="L58" s="84">
        <f t="shared" ca="1" si="15"/>
        <v>140.700568</v>
      </c>
      <c r="M58" s="84">
        <f t="shared" ca="1" si="16"/>
        <v>0</v>
      </c>
      <c r="N58" s="84">
        <f t="shared" ca="1" si="17"/>
        <v>0</v>
      </c>
      <c r="O58" s="150">
        <f t="shared" si="18"/>
        <v>519.33333333333337</v>
      </c>
      <c r="P58" s="84">
        <f t="shared" ca="1" si="19"/>
        <v>0</v>
      </c>
      <c r="Q58" s="84">
        <f t="shared" ca="1" si="20"/>
        <v>95.003828967466674</v>
      </c>
      <c r="R58" s="84">
        <f t="shared" ca="1" si="21"/>
        <v>1088.7677303007999</v>
      </c>
      <c r="S58" s="84">
        <f t="shared" ca="1" si="22"/>
        <v>163.31515954512</v>
      </c>
      <c r="T58" s="84">
        <f t="shared" ca="1" si="23"/>
        <v>1252.08</v>
      </c>
      <c r="U58" s="151">
        <v>0</v>
      </c>
      <c r="V58" s="152">
        <f t="shared" ca="1" si="24"/>
        <v>0</v>
      </c>
      <c r="Y58" s="153">
        <f t="shared" ca="1" si="25"/>
        <v>0</v>
      </c>
      <c r="Z58" s="153">
        <f t="shared" ca="1" si="26"/>
        <v>0</v>
      </c>
      <c r="AA58" s="153">
        <f t="shared" ca="1" si="27"/>
        <v>0</v>
      </c>
      <c r="AB58" s="153">
        <f t="shared" ca="1" si="28"/>
        <v>0</v>
      </c>
      <c r="AC58" s="153">
        <f t="shared" ca="1" si="29"/>
        <v>0</v>
      </c>
      <c r="AD58" s="153">
        <f t="shared" ca="1" si="30"/>
        <v>0</v>
      </c>
      <c r="AE58" s="153">
        <f t="shared" ca="1" si="31"/>
        <v>0</v>
      </c>
      <c r="AF58" s="153">
        <f t="shared" ca="1" si="32"/>
        <v>0</v>
      </c>
      <c r="AG58" s="153">
        <f t="shared" ca="1" si="33"/>
        <v>0</v>
      </c>
      <c r="AH58" s="154"/>
      <c r="AI58" s="155">
        <f t="shared" ca="1" si="34"/>
        <v>0</v>
      </c>
      <c r="AJ58" s="156"/>
      <c r="AM58" s="24" t="str">
        <f t="shared" ca="1" si="35"/>
        <v>1</v>
      </c>
      <c r="AN58" s="24" t="str">
        <f t="shared" ca="1" si="36"/>
        <v>0</v>
      </c>
    </row>
    <row r="59" spans="1:40">
      <c r="A59" s="11">
        <f t="shared" si="37"/>
        <v>27</v>
      </c>
      <c r="B59" s="146" t="s">
        <v>111</v>
      </c>
      <c r="C59" s="11"/>
      <c r="D59" s="147" t="s">
        <v>3</v>
      </c>
      <c r="E59" s="11"/>
      <c r="F59" s="148" t="s">
        <v>180</v>
      </c>
      <c r="G59" s="149" t="str">
        <f t="shared" si="13"/>
        <v>ManTech27INTL-3-A-08Govt</v>
      </c>
      <c r="H59" s="149"/>
      <c r="I59" s="147" t="s">
        <v>31</v>
      </c>
      <c r="J59" s="84">
        <v>234.4</v>
      </c>
      <c r="K59" s="84">
        <f t="shared" ca="1" si="14"/>
        <v>237.62</v>
      </c>
      <c r="L59" s="84">
        <f t="shared" ca="1" si="15"/>
        <v>100.18059199999999</v>
      </c>
      <c r="M59" s="84">
        <f t="shared" ca="1" si="16"/>
        <v>0</v>
      </c>
      <c r="N59" s="84">
        <f t="shared" ca="1" si="17"/>
        <v>0</v>
      </c>
      <c r="O59" s="150">
        <f t="shared" si="18"/>
        <v>519.33333333333337</v>
      </c>
      <c r="P59" s="84">
        <f t="shared" ca="1" si="19"/>
        <v>0</v>
      </c>
      <c r="Q59" s="84">
        <f t="shared" ca="1" si="20"/>
        <v>81.942003261866674</v>
      </c>
      <c r="R59" s="84">
        <f t="shared" ca="1" si="21"/>
        <v>939.07592859520003</v>
      </c>
      <c r="S59" s="84">
        <f t="shared" ca="1" si="22"/>
        <v>140.86138928928</v>
      </c>
      <c r="T59" s="84">
        <f t="shared" ca="1" si="23"/>
        <v>1079.94</v>
      </c>
      <c r="U59" s="151">
        <v>0</v>
      </c>
      <c r="V59" s="152">
        <f t="shared" ca="1" si="24"/>
        <v>0</v>
      </c>
      <c r="Y59" s="153">
        <f t="shared" ca="1" si="25"/>
        <v>0</v>
      </c>
      <c r="Z59" s="153">
        <f t="shared" ca="1" si="26"/>
        <v>0</v>
      </c>
      <c r="AA59" s="153">
        <f t="shared" ca="1" si="27"/>
        <v>0</v>
      </c>
      <c r="AB59" s="153">
        <f t="shared" ca="1" si="28"/>
        <v>0</v>
      </c>
      <c r="AC59" s="153">
        <f t="shared" ca="1" si="29"/>
        <v>0</v>
      </c>
      <c r="AD59" s="153">
        <f t="shared" ca="1" si="30"/>
        <v>0</v>
      </c>
      <c r="AE59" s="153">
        <f t="shared" ca="1" si="31"/>
        <v>0</v>
      </c>
      <c r="AF59" s="153">
        <f t="shared" ca="1" si="32"/>
        <v>0</v>
      </c>
      <c r="AG59" s="153">
        <f t="shared" ca="1" si="33"/>
        <v>0</v>
      </c>
      <c r="AH59" s="154"/>
      <c r="AI59" s="155">
        <f t="shared" ca="1" si="34"/>
        <v>0</v>
      </c>
      <c r="AJ59" s="156"/>
      <c r="AM59" s="24" t="str">
        <f t="shared" ca="1" si="35"/>
        <v>1</v>
      </c>
      <c r="AN59" s="24" t="str">
        <f t="shared" ca="1" si="36"/>
        <v>0</v>
      </c>
    </row>
    <row r="60" spans="1:40">
      <c r="A60" s="11">
        <f t="shared" si="37"/>
        <v>28</v>
      </c>
      <c r="B60" s="146" t="s">
        <v>112</v>
      </c>
      <c r="C60" s="11"/>
      <c r="D60" s="147" t="s">
        <v>3</v>
      </c>
      <c r="E60" s="11"/>
      <c r="F60" s="148" t="s">
        <v>188</v>
      </c>
      <c r="G60" s="149" t="str">
        <f t="shared" si="13"/>
        <v>ManTech28GART-3-A-12Govt</v>
      </c>
      <c r="H60" s="149"/>
      <c r="I60" s="147" t="s">
        <v>31</v>
      </c>
      <c r="J60" s="84">
        <v>419.52</v>
      </c>
      <c r="K60" s="84">
        <f t="shared" ca="1" si="14"/>
        <v>425.29</v>
      </c>
      <c r="L60" s="84">
        <f t="shared" ca="1" si="15"/>
        <v>179.30226400000001</v>
      </c>
      <c r="M60" s="84">
        <f t="shared" ca="1" si="16"/>
        <v>0</v>
      </c>
      <c r="N60" s="84">
        <f t="shared" ca="1" si="17"/>
        <v>0</v>
      </c>
      <c r="O60" s="150">
        <f t="shared" si="18"/>
        <v>519.33333333333337</v>
      </c>
      <c r="P60" s="84">
        <f t="shared" ca="1" si="19"/>
        <v>0</v>
      </c>
      <c r="Q60" s="84">
        <f t="shared" ca="1" si="20"/>
        <v>107.44728710506668</v>
      </c>
      <c r="R60" s="84">
        <f t="shared" ca="1" si="21"/>
        <v>1231.3728844384</v>
      </c>
      <c r="S60" s="84">
        <f t="shared" ca="1" si="22"/>
        <v>184.70593266576</v>
      </c>
      <c r="T60" s="84">
        <f t="shared" ca="1" si="23"/>
        <v>1416.08</v>
      </c>
      <c r="U60" s="151">
        <v>0</v>
      </c>
      <c r="V60" s="152">
        <f t="shared" ca="1" si="24"/>
        <v>0</v>
      </c>
      <c r="Y60" s="153">
        <f t="shared" ca="1" si="25"/>
        <v>0</v>
      </c>
      <c r="Z60" s="153">
        <f t="shared" ca="1" si="26"/>
        <v>0</v>
      </c>
      <c r="AA60" s="153">
        <f t="shared" ca="1" si="27"/>
        <v>0</v>
      </c>
      <c r="AB60" s="153">
        <f t="shared" ca="1" si="28"/>
        <v>0</v>
      </c>
      <c r="AC60" s="153">
        <f t="shared" ca="1" si="29"/>
        <v>0</v>
      </c>
      <c r="AD60" s="153">
        <f t="shared" ca="1" si="30"/>
        <v>0</v>
      </c>
      <c r="AE60" s="153">
        <f t="shared" ca="1" si="31"/>
        <v>0</v>
      </c>
      <c r="AF60" s="153">
        <f t="shared" ca="1" si="32"/>
        <v>0</v>
      </c>
      <c r="AG60" s="153">
        <f t="shared" ca="1" si="33"/>
        <v>0</v>
      </c>
      <c r="AH60" s="154"/>
      <c r="AI60" s="155">
        <f t="shared" ca="1" si="34"/>
        <v>0</v>
      </c>
      <c r="AJ60" s="156"/>
      <c r="AM60" s="24" t="str">
        <f t="shared" ca="1" si="35"/>
        <v>1</v>
      </c>
      <c r="AN60" s="24" t="str">
        <f t="shared" ca="1" si="36"/>
        <v>0</v>
      </c>
    </row>
    <row r="61" spans="1:40">
      <c r="A61" s="11">
        <f t="shared" si="37"/>
        <v>29</v>
      </c>
      <c r="B61" s="146" t="s">
        <v>113</v>
      </c>
      <c r="C61" s="11"/>
      <c r="D61" s="147" t="s">
        <v>3</v>
      </c>
      <c r="E61" s="11"/>
      <c r="F61" s="148" t="s">
        <v>189</v>
      </c>
      <c r="G61" s="149" t="str">
        <f t="shared" si="13"/>
        <v>ManTech29GART-3-A-11Govt</v>
      </c>
      <c r="H61" s="149"/>
      <c r="I61" s="147" t="s">
        <v>31</v>
      </c>
      <c r="J61" s="84">
        <v>308.8</v>
      </c>
      <c r="K61" s="84">
        <f t="shared" ca="1" si="14"/>
        <v>313.05</v>
      </c>
      <c r="L61" s="84">
        <f t="shared" ca="1" si="15"/>
        <v>131.98187999999999</v>
      </c>
      <c r="M61" s="84">
        <f t="shared" ca="1" si="16"/>
        <v>0</v>
      </c>
      <c r="N61" s="84">
        <f t="shared" ca="1" si="17"/>
        <v>0</v>
      </c>
      <c r="O61" s="150">
        <f t="shared" si="18"/>
        <v>519.33333333333337</v>
      </c>
      <c r="P61" s="84">
        <f t="shared" ca="1" si="19"/>
        <v>0</v>
      </c>
      <c r="Q61" s="84">
        <f t="shared" ca="1" si="20"/>
        <v>92.193314394666672</v>
      </c>
      <c r="R61" s="84">
        <f t="shared" ca="1" si="21"/>
        <v>1056.5585277279999</v>
      </c>
      <c r="S61" s="84">
        <f t="shared" ca="1" si="22"/>
        <v>158.4837791592</v>
      </c>
      <c r="T61" s="84">
        <f t="shared" ca="1" si="23"/>
        <v>1215.04</v>
      </c>
      <c r="U61" s="151">
        <v>0</v>
      </c>
      <c r="V61" s="152">
        <f t="shared" ca="1" si="24"/>
        <v>0</v>
      </c>
      <c r="Y61" s="153">
        <f t="shared" ca="1" si="25"/>
        <v>0</v>
      </c>
      <c r="Z61" s="153">
        <f t="shared" ca="1" si="26"/>
        <v>0</v>
      </c>
      <c r="AA61" s="153">
        <f t="shared" ca="1" si="27"/>
        <v>0</v>
      </c>
      <c r="AB61" s="153">
        <f t="shared" ca="1" si="28"/>
        <v>0</v>
      </c>
      <c r="AC61" s="153">
        <f t="shared" ca="1" si="29"/>
        <v>0</v>
      </c>
      <c r="AD61" s="153">
        <f t="shared" ca="1" si="30"/>
        <v>0</v>
      </c>
      <c r="AE61" s="153">
        <f t="shared" ca="1" si="31"/>
        <v>0</v>
      </c>
      <c r="AF61" s="153">
        <f t="shared" ca="1" si="32"/>
        <v>0</v>
      </c>
      <c r="AG61" s="153">
        <f t="shared" ca="1" si="33"/>
        <v>0</v>
      </c>
      <c r="AH61" s="154"/>
      <c r="AI61" s="155">
        <f t="shared" ca="1" si="34"/>
        <v>0</v>
      </c>
      <c r="AJ61" s="156"/>
      <c r="AM61" s="24" t="str">
        <f t="shared" ca="1" si="35"/>
        <v>1</v>
      </c>
      <c r="AN61" s="24" t="str">
        <f t="shared" ca="1" si="36"/>
        <v>0</v>
      </c>
    </row>
    <row r="62" spans="1:40">
      <c r="A62" s="11">
        <f t="shared" si="37"/>
        <v>30</v>
      </c>
      <c r="B62" s="146" t="s">
        <v>114</v>
      </c>
      <c r="C62" s="11"/>
      <c r="D62" s="147" t="s">
        <v>3</v>
      </c>
      <c r="E62" s="11"/>
      <c r="F62" s="148" t="s">
        <v>190</v>
      </c>
      <c r="G62" s="149" t="str">
        <f t="shared" si="13"/>
        <v>ManTech30GART-3-A-08Govt</v>
      </c>
      <c r="H62" s="149"/>
      <c r="I62" s="147" t="s">
        <v>31</v>
      </c>
      <c r="J62" s="84">
        <v>201.52</v>
      </c>
      <c r="K62" s="84">
        <f t="shared" ca="1" si="14"/>
        <v>204.29</v>
      </c>
      <c r="L62" s="84">
        <f t="shared" ca="1" si="15"/>
        <v>86.128663999999986</v>
      </c>
      <c r="M62" s="84">
        <f t="shared" ca="1" si="16"/>
        <v>0</v>
      </c>
      <c r="N62" s="84">
        <f t="shared" ca="1" si="17"/>
        <v>0</v>
      </c>
      <c r="O62" s="150">
        <f t="shared" si="18"/>
        <v>519.33333333333337</v>
      </c>
      <c r="P62" s="84">
        <f t="shared" ca="1" si="19"/>
        <v>0</v>
      </c>
      <c r="Q62" s="84">
        <f t="shared" ca="1" si="20"/>
        <v>77.412290945066673</v>
      </c>
      <c r="R62" s="84">
        <f t="shared" ca="1" si="21"/>
        <v>887.16428827839991</v>
      </c>
      <c r="S62" s="84">
        <f t="shared" ca="1" si="22"/>
        <v>133.07464324175999</v>
      </c>
      <c r="T62" s="84">
        <f t="shared" ca="1" si="23"/>
        <v>1020.24</v>
      </c>
      <c r="U62" s="151">
        <v>0</v>
      </c>
      <c r="V62" s="152">
        <f t="shared" ca="1" si="24"/>
        <v>0</v>
      </c>
      <c r="Y62" s="153">
        <f t="shared" ca="1" si="25"/>
        <v>0</v>
      </c>
      <c r="Z62" s="153">
        <f t="shared" ca="1" si="26"/>
        <v>0</v>
      </c>
      <c r="AA62" s="153">
        <f t="shared" ca="1" si="27"/>
        <v>0</v>
      </c>
      <c r="AB62" s="153">
        <f t="shared" ca="1" si="28"/>
        <v>0</v>
      </c>
      <c r="AC62" s="153">
        <f t="shared" ca="1" si="29"/>
        <v>0</v>
      </c>
      <c r="AD62" s="153">
        <f t="shared" ca="1" si="30"/>
        <v>0</v>
      </c>
      <c r="AE62" s="153">
        <f t="shared" ca="1" si="31"/>
        <v>0</v>
      </c>
      <c r="AF62" s="153">
        <f t="shared" ca="1" si="32"/>
        <v>0</v>
      </c>
      <c r="AG62" s="153">
        <f t="shared" ca="1" si="33"/>
        <v>0</v>
      </c>
      <c r="AH62" s="154"/>
      <c r="AI62" s="155">
        <f t="shared" ca="1" si="34"/>
        <v>0</v>
      </c>
      <c r="AJ62" s="156"/>
      <c r="AM62" s="24" t="str">
        <f t="shared" ca="1" si="35"/>
        <v>1</v>
      </c>
      <c r="AN62" s="24" t="str">
        <f t="shared" ca="1" si="36"/>
        <v>0</v>
      </c>
    </row>
    <row r="63" spans="1:40">
      <c r="A63" s="11">
        <f t="shared" si="37"/>
        <v>31</v>
      </c>
      <c r="B63" s="146" t="s">
        <v>115</v>
      </c>
      <c r="C63" s="11"/>
      <c r="D63" s="147" t="s">
        <v>3</v>
      </c>
      <c r="E63" s="11"/>
      <c r="F63" s="148" t="s">
        <v>191</v>
      </c>
      <c r="G63" s="149" t="str">
        <f t="shared" si="13"/>
        <v>ManTech31TRNG-3-A-12Govt</v>
      </c>
      <c r="H63" s="149"/>
      <c r="I63" s="147" t="s">
        <v>31</v>
      </c>
      <c r="J63" s="84">
        <v>411.12</v>
      </c>
      <c r="K63" s="84">
        <f t="shared" ca="1" si="14"/>
        <v>416.77</v>
      </c>
      <c r="L63" s="84">
        <f t="shared" ca="1" si="15"/>
        <v>175.71023199999999</v>
      </c>
      <c r="M63" s="84">
        <f t="shared" ca="1" si="16"/>
        <v>0</v>
      </c>
      <c r="N63" s="84">
        <f t="shared" ca="1" si="17"/>
        <v>0</v>
      </c>
      <c r="O63" s="150">
        <f t="shared" si="18"/>
        <v>519.33333333333337</v>
      </c>
      <c r="P63" s="84">
        <f t="shared" ca="1" si="19"/>
        <v>0</v>
      </c>
      <c r="Q63" s="84">
        <f t="shared" ca="1" si="20"/>
        <v>106.28937684586667</v>
      </c>
      <c r="R63" s="84">
        <f t="shared" ca="1" si="21"/>
        <v>1218.1029421792</v>
      </c>
      <c r="S63" s="84">
        <f t="shared" ca="1" si="22"/>
        <v>182.71544132687998</v>
      </c>
      <c r="T63" s="84">
        <f t="shared" ca="1" si="23"/>
        <v>1400.82</v>
      </c>
      <c r="U63" s="151">
        <v>0</v>
      </c>
      <c r="V63" s="152">
        <f t="shared" ca="1" si="24"/>
        <v>0</v>
      </c>
      <c r="Y63" s="153">
        <f t="shared" ca="1" si="25"/>
        <v>0</v>
      </c>
      <c r="Z63" s="153">
        <f t="shared" ca="1" si="26"/>
        <v>0</v>
      </c>
      <c r="AA63" s="153">
        <f t="shared" ca="1" si="27"/>
        <v>0</v>
      </c>
      <c r="AB63" s="153">
        <f t="shared" ca="1" si="28"/>
        <v>0</v>
      </c>
      <c r="AC63" s="153">
        <f t="shared" ca="1" si="29"/>
        <v>0</v>
      </c>
      <c r="AD63" s="153">
        <f t="shared" ca="1" si="30"/>
        <v>0</v>
      </c>
      <c r="AE63" s="153">
        <f t="shared" ca="1" si="31"/>
        <v>0</v>
      </c>
      <c r="AF63" s="153">
        <f t="shared" ca="1" si="32"/>
        <v>0</v>
      </c>
      <c r="AG63" s="153">
        <f t="shared" ca="1" si="33"/>
        <v>0</v>
      </c>
      <c r="AH63" s="154"/>
      <c r="AI63" s="155">
        <f t="shared" ca="1" si="34"/>
        <v>0</v>
      </c>
      <c r="AJ63" s="156"/>
      <c r="AM63" s="24" t="str">
        <f t="shared" ca="1" si="35"/>
        <v>1</v>
      </c>
      <c r="AN63" s="24" t="str">
        <f t="shared" ca="1" si="36"/>
        <v>0</v>
      </c>
    </row>
    <row r="64" spans="1:40">
      <c r="A64" s="11">
        <f t="shared" si="37"/>
        <v>32</v>
      </c>
      <c r="B64" s="146" t="s">
        <v>116</v>
      </c>
      <c r="C64" s="11"/>
      <c r="D64" s="147" t="s">
        <v>3</v>
      </c>
      <c r="E64" s="11"/>
      <c r="F64" s="148" t="s">
        <v>192</v>
      </c>
      <c r="G64" s="149" t="str">
        <f t="shared" si="13"/>
        <v>ManTech32TRNG-3-A-11Govt</v>
      </c>
      <c r="H64" s="149"/>
      <c r="I64" s="147" t="s">
        <v>31</v>
      </c>
      <c r="J64" s="84">
        <v>323.27999999999997</v>
      </c>
      <c r="K64" s="84">
        <f t="shared" ca="1" si="14"/>
        <v>327.73</v>
      </c>
      <c r="L64" s="84">
        <f t="shared" ca="1" si="15"/>
        <v>138.17096799999999</v>
      </c>
      <c r="M64" s="84">
        <f t="shared" ca="1" si="16"/>
        <v>0</v>
      </c>
      <c r="N64" s="84">
        <f t="shared" ca="1" si="17"/>
        <v>0</v>
      </c>
      <c r="O64" s="150">
        <f t="shared" si="18"/>
        <v>519.33333333333337</v>
      </c>
      <c r="P64" s="84">
        <f t="shared" ca="1" si="19"/>
        <v>0</v>
      </c>
      <c r="Q64" s="84">
        <f t="shared" ca="1" si="20"/>
        <v>94.188399207466674</v>
      </c>
      <c r="R64" s="84">
        <f t="shared" ca="1" si="21"/>
        <v>1079.4227005408002</v>
      </c>
      <c r="S64" s="84">
        <f t="shared" ca="1" si="22"/>
        <v>161.91340508112003</v>
      </c>
      <c r="T64" s="84">
        <f t="shared" ca="1" si="23"/>
        <v>1241.3399999999999</v>
      </c>
      <c r="U64" s="151">
        <v>0</v>
      </c>
      <c r="V64" s="152">
        <f t="shared" ca="1" si="24"/>
        <v>0</v>
      </c>
      <c r="Y64" s="153">
        <f t="shared" ca="1" si="25"/>
        <v>0</v>
      </c>
      <c r="Z64" s="153">
        <f t="shared" ca="1" si="26"/>
        <v>0</v>
      </c>
      <c r="AA64" s="153">
        <f t="shared" ca="1" si="27"/>
        <v>0</v>
      </c>
      <c r="AB64" s="153">
        <f t="shared" ca="1" si="28"/>
        <v>0</v>
      </c>
      <c r="AC64" s="153">
        <f t="shared" ca="1" si="29"/>
        <v>0</v>
      </c>
      <c r="AD64" s="153">
        <f t="shared" ca="1" si="30"/>
        <v>0</v>
      </c>
      <c r="AE64" s="153">
        <f t="shared" ca="1" si="31"/>
        <v>0</v>
      </c>
      <c r="AF64" s="153">
        <f t="shared" ca="1" si="32"/>
        <v>0</v>
      </c>
      <c r="AG64" s="153">
        <f t="shared" ca="1" si="33"/>
        <v>0</v>
      </c>
      <c r="AH64" s="154"/>
      <c r="AI64" s="155">
        <f t="shared" ca="1" si="34"/>
        <v>0</v>
      </c>
      <c r="AJ64" s="156"/>
      <c r="AM64" s="24" t="str">
        <f t="shared" ca="1" si="35"/>
        <v>1</v>
      </c>
      <c r="AN64" s="24" t="str">
        <f t="shared" ca="1" si="36"/>
        <v>0</v>
      </c>
    </row>
    <row r="65" spans="1:40">
      <c r="A65" s="11">
        <f t="shared" si="37"/>
        <v>33</v>
      </c>
      <c r="B65" s="146" t="s">
        <v>117</v>
      </c>
      <c r="C65" s="11"/>
      <c r="D65" s="147" t="s">
        <v>3</v>
      </c>
      <c r="E65" s="11"/>
      <c r="F65" s="148" t="s">
        <v>193</v>
      </c>
      <c r="G65" s="149" t="str">
        <f t="shared" si="13"/>
        <v>ManTech33TRNG-3-A-08Govt</v>
      </c>
      <c r="H65" s="149"/>
      <c r="I65" s="147" t="s">
        <v>31</v>
      </c>
      <c r="J65" s="84">
        <v>202.08</v>
      </c>
      <c r="K65" s="84">
        <f t="shared" ca="1" si="14"/>
        <v>204.86</v>
      </c>
      <c r="L65" s="84">
        <f t="shared" ca="1" si="15"/>
        <v>86.368976000000004</v>
      </c>
      <c r="M65" s="84">
        <f t="shared" ca="1" si="16"/>
        <v>0</v>
      </c>
      <c r="N65" s="84">
        <f t="shared" ca="1" si="17"/>
        <v>0</v>
      </c>
      <c r="O65" s="150">
        <f t="shared" si="18"/>
        <v>519.33333333333337</v>
      </c>
      <c r="P65" s="84">
        <f t="shared" ca="1" si="19"/>
        <v>0</v>
      </c>
      <c r="Q65" s="84">
        <f t="shared" ca="1" si="20"/>
        <v>77.489756772266674</v>
      </c>
      <c r="R65" s="84">
        <f t="shared" ca="1" si="21"/>
        <v>888.05206610560003</v>
      </c>
      <c r="S65" s="84">
        <f t="shared" ca="1" si="22"/>
        <v>133.20780991583999</v>
      </c>
      <c r="T65" s="84">
        <f t="shared" ca="1" si="23"/>
        <v>1021.26</v>
      </c>
      <c r="U65" s="151">
        <v>0</v>
      </c>
      <c r="V65" s="152">
        <f t="shared" ca="1" si="24"/>
        <v>0</v>
      </c>
      <c r="Y65" s="153">
        <f t="shared" ca="1" si="25"/>
        <v>0</v>
      </c>
      <c r="Z65" s="153">
        <f t="shared" ca="1" si="26"/>
        <v>0</v>
      </c>
      <c r="AA65" s="153">
        <f t="shared" ca="1" si="27"/>
        <v>0</v>
      </c>
      <c r="AB65" s="153">
        <f t="shared" ca="1" si="28"/>
        <v>0</v>
      </c>
      <c r="AC65" s="153">
        <f t="shared" ca="1" si="29"/>
        <v>0</v>
      </c>
      <c r="AD65" s="153">
        <f t="shared" ca="1" si="30"/>
        <v>0</v>
      </c>
      <c r="AE65" s="153">
        <f t="shared" ca="1" si="31"/>
        <v>0</v>
      </c>
      <c r="AF65" s="153">
        <f t="shared" ca="1" si="32"/>
        <v>0</v>
      </c>
      <c r="AG65" s="153">
        <f t="shared" ca="1" si="33"/>
        <v>0</v>
      </c>
      <c r="AH65" s="154"/>
      <c r="AI65" s="155">
        <f t="shared" ca="1" si="34"/>
        <v>0</v>
      </c>
      <c r="AJ65" s="156"/>
      <c r="AM65" s="24" t="str">
        <f t="shared" ca="1" si="35"/>
        <v>1</v>
      </c>
      <c r="AN65" s="24" t="str">
        <f t="shared" ca="1" si="36"/>
        <v>0</v>
      </c>
    </row>
    <row r="66" spans="1:40">
      <c r="A66" s="11">
        <f t="shared" si="37"/>
        <v>34</v>
      </c>
      <c r="B66" s="146" t="s">
        <v>118</v>
      </c>
      <c r="C66" s="11"/>
      <c r="D66" s="147" t="s">
        <v>3</v>
      </c>
      <c r="E66" s="11"/>
      <c r="F66" s="148" t="s">
        <v>194</v>
      </c>
      <c r="G66" s="149" t="str">
        <f t="shared" si="13"/>
        <v>ManTech34PROJ-3-A-12Govt</v>
      </c>
      <c r="H66" s="149"/>
      <c r="I66" s="147" t="s">
        <v>31</v>
      </c>
      <c r="J66" s="84">
        <v>350.16</v>
      </c>
      <c r="K66" s="84">
        <f t="shared" ca="1" si="14"/>
        <v>354.97</v>
      </c>
      <c r="L66" s="84">
        <f t="shared" ca="1" si="15"/>
        <v>149.65535199999999</v>
      </c>
      <c r="M66" s="84">
        <f t="shared" ca="1" si="16"/>
        <v>0</v>
      </c>
      <c r="N66" s="84">
        <f t="shared" ca="1" si="17"/>
        <v>0</v>
      </c>
      <c r="O66" s="150">
        <f t="shared" si="18"/>
        <v>519.33333333333337</v>
      </c>
      <c r="P66" s="84">
        <f t="shared" ca="1" si="19"/>
        <v>0</v>
      </c>
      <c r="Q66" s="84">
        <f t="shared" ca="1" si="20"/>
        <v>97.89045031786668</v>
      </c>
      <c r="R66" s="84">
        <f t="shared" ca="1" si="21"/>
        <v>1121.8491356512</v>
      </c>
      <c r="S66" s="84">
        <f t="shared" ca="1" si="22"/>
        <v>168.27737034767998</v>
      </c>
      <c r="T66" s="84">
        <f t="shared" ca="1" si="23"/>
        <v>1290.1300000000001</v>
      </c>
      <c r="U66" s="151">
        <v>0</v>
      </c>
      <c r="V66" s="152">
        <f t="shared" ca="1" si="24"/>
        <v>0</v>
      </c>
      <c r="Y66" s="153">
        <f t="shared" ca="1" si="25"/>
        <v>0</v>
      </c>
      <c r="Z66" s="153">
        <f t="shared" ca="1" si="26"/>
        <v>0</v>
      </c>
      <c r="AA66" s="153">
        <f t="shared" ca="1" si="27"/>
        <v>0</v>
      </c>
      <c r="AB66" s="153">
        <f t="shared" ca="1" si="28"/>
        <v>0</v>
      </c>
      <c r="AC66" s="153">
        <f t="shared" ca="1" si="29"/>
        <v>0</v>
      </c>
      <c r="AD66" s="153">
        <f t="shared" ca="1" si="30"/>
        <v>0</v>
      </c>
      <c r="AE66" s="153">
        <f t="shared" ca="1" si="31"/>
        <v>0</v>
      </c>
      <c r="AF66" s="153">
        <f t="shared" ca="1" si="32"/>
        <v>0</v>
      </c>
      <c r="AG66" s="153">
        <f t="shared" ca="1" si="33"/>
        <v>0</v>
      </c>
      <c r="AH66" s="154"/>
      <c r="AI66" s="155">
        <f t="shared" ca="1" si="34"/>
        <v>0</v>
      </c>
      <c r="AJ66" s="156"/>
      <c r="AM66" s="24" t="str">
        <f t="shared" ca="1" si="35"/>
        <v>1</v>
      </c>
      <c r="AN66" s="24" t="str">
        <f t="shared" ca="1" si="36"/>
        <v>0</v>
      </c>
    </row>
    <row r="67" spans="1:40">
      <c r="A67" s="11">
        <f t="shared" si="37"/>
        <v>35</v>
      </c>
      <c r="B67" s="146" t="s">
        <v>119</v>
      </c>
      <c r="C67" s="11"/>
      <c r="D67" s="147" t="s">
        <v>3</v>
      </c>
      <c r="E67" s="11"/>
      <c r="F67" s="148" t="s">
        <v>195</v>
      </c>
      <c r="G67" s="149" t="str">
        <f t="shared" si="13"/>
        <v>ManTech35PROJ-3-A-11Govt</v>
      </c>
      <c r="H67" s="149"/>
      <c r="I67" s="147" t="s">
        <v>31</v>
      </c>
      <c r="J67" s="84">
        <v>313.76</v>
      </c>
      <c r="K67" s="84">
        <f t="shared" ca="1" si="14"/>
        <v>318.07</v>
      </c>
      <c r="L67" s="84">
        <f t="shared" ca="1" si="15"/>
        <v>134.09831199999999</v>
      </c>
      <c r="M67" s="84">
        <f t="shared" ca="1" si="16"/>
        <v>0</v>
      </c>
      <c r="N67" s="84">
        <f t="shared" ca="1" si="17"/>
        <v>0</v>
      </c>
      <c r="O67" s="150">
        <f t="shared" si="18"/>
        <v>519.33333333333337</v>
      </c>
      <c r="P67" s="84">
        <f t="shared" ca="1" si="19"/>
        <v>0</v>
      </c>
      <c r="Q67" s="84">
        <f t="shared" ca="1" si="20"/>
        <v>92.875557293866677</v>
      </c>
      <c r="R67" s="84">
        <f t="shared" ca="1" si="21"/>
        <v>1064.3772026271999</v>
      </c>
      <c r="S67" s="84">
        <f t="shared" ca="1" si="22"/>
        <v>159.65658039407998</v>
      </c>
      <c r="T67" s="84">
        <f t="shared" ca="1" si="23"/>
        <v>1224.03</v>
      </c>
      <c r="U67" s="151">
        <v>0</v>
      </c>
      <c r="V67" s="152">
        <f t="shared" ca="1" si="24"/>
        <v>0</v>
      </c>
      <c r="Y67" s="153">
        <f t="shared" ca="1" si="25"/>
        <v>0</v>
      </c>
      <c r="Z67" s="153">
        <f t="shared" ca="1" si="26"/>
        <v>0</v>
      </c>
      <c r="AA67" s="153">
        <f t="shared" ca="1" si="27"/>
        <v>0</v>
      </c>
      <c r="AB67" s="153">
        <f t="shared" ca="1" si="28"/>
        <v>0</v>
      </c>
      <c r="AC67" s="153">
        <f t="shared" ca="1" si="29"/>
        <v>0</v>
      </c>
      <c r="AD67" s="153">
        <f t="shared" ca="1" si="30"/>
        <v>0</v>
      </c>
      <c r="AE67" s="153">
        <f t="shared" ca="1" si="31"/>
        <v>0</v>
      </c>
      <c r="AF67" s="153">
        <f t="shared" ca="1" si="32"/>
        <v>0</v>
      </c>
      <c r="AG67" s="153">
        <f t="shared" ca="1" si="33"/>
        <v>0</v>
      </c>
      <c r="AH67" s="154"/>
      <c r="AI67" s="155">
        <f t="shared" ca="1" si="34"/>
        <v>0</v>
      </c>
      <c r="AJ67" s="156"/>
      <c r="AM67" s="24" t="str">
        <f t="shared" ca="1" si="35"/>
        <v>1</v>
      </c>
      <c r="AN67" s="24" t="str">
        <f t="shared" ca="1" si="36"/>
        <v>0</v>
      </c>
    </row>
    <row r="68" spans="1:40">
      <c r="A68" s="11">
        <f t="shared" si="37"/>
        <v>36</v>
      </c>
      <c r="B68" s="146" t="s">
        <v>120</v>
      </c>
      <c r="C68" s="11"/>
      <c r="D68" s="147" t="s">
        <v>3</v>
      </c>
      <c r="E68" s="11"/>
      <c r="F68" s="148" t="s">
        <v>196</v>
      </c>
      <c r="G68" s="149" t="str">
        <f t="shared" si="13"/>
        <v>ManTech36PROJ-3-A-08Govt</v>
      </c>
      <c r="H68" s="149"/>
      <c r="I68" s="147" t="s">
        <v>31</v>
      </c>
      <c r="J68" s="84">
        <v>198.16</v>
      </c>
      <c r="K68" s="84">
        <f t="shared" ca="1" si="14"/>
        <v>200.88</v>
      </c>
      <c r="L68" s="84">
        <f t="shared" ca="1" si="15"/>
        <v>84.691007999999997</v>
      </c>
      <c r="M68" s="84">
        <f t="shared" ca="1" si="16"/>
        <v>0</v>
      </c>
      <c r="N68" s="84">
        <f t="shared" ca="1" si="17"/>
        <v>0</v>
      </c>
      <c r="O68" s="150">
        <f t="shared" si="18"/>
        <v>519.33333333333337</v>
      </c>
      <c r="P68" s="84">
        <f t="shared" ca="1" si="19"/>
        <v>0</v>
      </c>
      <c r="Q68" s="84">
        <f t="shared" ca="1" si="20"/>
        <v>76.948855031466678</v>
      </c>
      <c r="R68" s="84">
        <f t="shared" ca="1" si="21"/>
        <v>881.85319636480006</v>
      </c>
      <c r="S68" s="84">
        <f t="shared" ca="1" si="22"/>
        <v>132.27797945472</v>
      </c>
      <c r="T68" s="84">
        <f t="shared" ca="1" si="23"/>
        <v>1014.13</v>
      </c>
      <c r="U68" s="151">
        <v>0</v>
      </c>
      <c r="V68" s="152">
        <f t="shared" ca="1" si="24"/>
        <v>0</v>
      </c>
      <c r="Y68" s="153">
        <f t="shared" ca="1" si="25"/>
        <v>0</v>
      </c>
      <c r="Z68" s="153">
        <f t="shared" ca="1" si="26"/>
        <v>0</v>
      </c>
      <c r="AA68" s="153">
        <f t="shared" ca="1" si="27"/>
        <v>0</v>
      </c>
      <c r="AB68" s="153">
        <f t="shared" ca="1" si="28"/>
        <v>0</v>
      </c>
      <c r="AC68" s="153">
        <f t="shared" ca="1" si="29"/>
        <v>0</v>
      </c>
      <c r="AD68" s="153">
        <f t="shared" ca="1" si="30"/>
        <v>0</v>
      </c>
      <c r="AE68" s="153">
        <f t="shared" ca="1" si="31"/>
        <v>0</v>
      </c>
      <c r="AF68" s="153">
        <f t="shared" ca="1" si="32"/>
        <v>0</v>
      </c>
      <c r="AG68" s="153">
        <f t="shared" ca="1" si="33"/>
        <v>0</v>
      </c>
      <c r="AH68" s="154"/>
      <c r="AI68" s="155">
        <f t="shared" ca="1" si="34"/>
        <v>0</v>
      </c>
      <c r="AJ68" s="156"/>
      <c r="AM68" s="24" t="str">
        <f t="shared" ca="1" si="35"/>
        <v>1</v>
      </c>
      <c r="AN68" s="24" t="str">
        <f t="shared" ca="1" si="36"/>
        <v>0</v>
      </c>
    </row>
    <row r="69" spans="1:40" ht="15">
      <c r="B69" s="157" t="s">
        <v>66</v>
      </c>
      <c r="C69" s="11"/>
      <c r="D69" s="147"/>
      <c r="E69" s="11"/>
      <c r="F69" s="148"/>
      <c r="G69" s="149"/>
      <c r="H69" s="149"/>
      <c r="I69" s="147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151"/>
      <c r="V69" s="152"/>
      <c r="Y69" s="153"/>
      <c r="Z69" s="153"/>
      <c r="AA69" s="153"/>
      <c r="AB69" s="153"/>
      <c r="AC69" s="153"/>
      <c r="AD69" s="153"/>
      <c r="AE69" s="153"/>
      <c r="AF69" s="153"/>
      <c r="AG69" s="153"/>
      <c r="AH69" s="154"/>
      <c r="AI69" s="155"/>
      <c r="AJ69" s="156"/>
    </row>
    <row r="70" spans="1:40">
      <c r="A70" s="11">
        <f>A68+1</f>
        <v>37</v>
      </c>
      <c r="B70" s="146" t="s">
        <v>121</v>
      </c>
      <c r="C70" s="11"/>
      <c r="D70" s="147" t="s">
        <v>3</v>
      </c>
      <c r="E70" s="11"/>
      <c r="F70" s="148" t="s">
        <v>149</v>
      </c>
      <c r="G70" s="149" t="str">
        <f>D70&amp;A70&amp;F70&amp;I70</f>
        <v>ManTech37E&amp;SS-3-A-12Govt</v>
      </c>
      <c r="H70" s="149"/>
      <c r="I70" s="147" t="s">
        <v>31</v>
      </c>
      <c r="J70" s="84">
        <v>430.24</v>
      </c>
      <c r="K70" s="84">
        <f ca="1">ROUND($J70*(VLOOKUP($I70,$I$9:$S$24,K$6,FALSE)),2)</f>
        <v>436.16</v>
      </c>
      <c r="L70" s="84">
        <f ca="1">$K70*(VLOOKUP($I70,$I$9:$S$24,L$6,FALSE))</f>
        <v>183.88505599999999</v>
      </c>
      <c r="M70" s="84">
        <f ca="1">($K70+$L70)*(VLOOKUP($I70,$I$9:$S$24,M$6,FALSE))</f>
        <v>0</v>
      </c>
      <c r="N70" s="84">
        <f ca="1">$K70*(VLOOKUP($I70,$I$9:$S$24,N$6,FALSE))</f>
        <v>0</v>
      </c>
      <c r="O70" s="150">
        <f>IF(D70="ManTech",$O$29,0)</f>
        <v>519.33333333333337</v>
      </c>
      <c r="P70" s="84">
        <f ca="1">$K70*($P$29/100)</f>
        <v>0</v>
      </c>
      <c r="Q70" s="84">
        <f ca="1">IF($D70="ManTech",(SUM($K70:$P70)*(VLOOKUP($I70,$I$9:$S$24,Q$6,FALSE))),(IF(M70=0,((SUM(K70,N70:P70))*(VLOOKUP($I70,$I$9:$S$24,Q$6,FALSE))),(SUM($M70:$P70)*(VLOOKUP($I70,$I$9:$S$24,Q$6,FALSE))))))</f>
        <v>108.92457402026668</v>
      </c>
      <c r="R70" s="84">
        <f ca="1">SUM(K70:Q70)</f>
        <v>1248.3029633536</v>
      </c>
      <c r="S70" s="84">
        <f ca="1">(R70*(VLOOKUP($I70,$I$9:$S$24,S$6,FALSE)))</f>
        <v>187.24544450304001</v>
      </c>
      <c r="T70" s="84">
        <f ca="1">ROUND(SUM(R70:S70),2)</f>
        <v>1435.55</v>
      </c>
      <c r="U70" s="151">
        <v>0</v>
      </c>
      <c r="V70" s="152">
        <f ca="1">$T70*$U70</f>
        <v>0</v>
      </c>
      <c r="Y70" s="153">
        <f t="shared" ref="Y70:AB72" ca="1" si="38">K70*$U70</f>
        <v>0</v>
      </c>
      <c r="Z70" s="153">
        <f t="shared" ca="1" si="38"/>
        <v>0</v>
      </c>
      <c r="AA70" s="153">
        <f t="shared" ca="1" si="38"/>
        <v>0</v>
      </c>
      <c r="AB70" s="153">
        <f t="shared" ca="1" si="38"/>
        <v>0</v>
      </c>
      <c r="AC70" s="153">
        <f t="shared" ref="AC70:AD72" ca="1" si="39">P70*$U70</f>
        <v>0</v>
      </c>
      <c r="AD70" s="153">
        <f t="shared" ca="1" si="39"/>
        <v>0</v>
      </c>
      <c r="AE70" s="153">
        <f ca="1">SUM(Y70:AD70)</f>
        <v>0</v>
      </c>
      <c r="AF70" s="153">
        <f ca="1">S70*$U70</f>
        <v>0</v>
      </c>
      <c r="AG70" s="153">
        <f ca="1">SUM(AE70:AF70)</f>
        <v>0</v>
      </c>
      <c r="AH70" s="154"/>
      <c r="AI70" s="155">
        <f ca="1">AG70-V70</f>
        <v>0</v>
      </c>
      <c r="AJ70" s="156"/>
      <c r="AM70" s="24" t="str">
        <f ca="1">IF((OR((T70=""),(T70&gt;0))),"1","0")</f>
        <v>1</v>
      </c>
      <c r="AN70" s="24" t="str">
        <f ca="1">IF((OR((V70=""),(V70&gt;0))),"1","0")</f>
        <v>0</v>
      </c>
    </row>
    <row r="71" spans="1:40">
      <c r="A71" s="11">
        <f>A70+1</f>
        <v>38</v>
      </c>
      <c r="B71" s="146" t="s">
        <v>122</v>
      </c>
      <c r="C71" s="11"/>
      <c r="D71" s="147" t="s">
        <v>3</v>
      </c>
      <c r="E71" s="11"/>
      <c r="F71" s="148" t="s">
        <v>150</v>
      </c>
      <c r="G71" s="149" t="str">
        <f>D71&amp;A71&amp;F71&amp;I71</f>
        <v>ManTech38E&amp;SS-3-A-11Govt</v>
      </c>
      <c r="H71" s="149"/>
      <c r="I71" s="147" t="s">
        <v>31</v>
      </c>
      <c r="J71" s="84">
        <v>370.72</v>
      </c>
      <c r="K71" s="84">
        <f ca="1">ROUND($J71*(VLOOKUP($I71,$I$9:$S$24,K$6,FALSE)),2)</f>
        <v>375.82</v>
      </c>
      <c r="L71" s="84">
        <f ca="1">$K71*(VLOOKUP($I71,$I$9:$S$24,L$6,FALSE))</f>
        <v>158.44571199999999</v>
      </c>
      <c r="M71" s="84">
        <f ca="1">($K71+$L71)*(VLOOKUP($I71,$I$9:$S$24,M$6,FALSE))</f>
        <v>0</v>
      </c>
      <c r="N71" s="84">
        <f ca="1">$K71*(VLOOKUP($I71,$I$9:$S$24,N$6,FALSE))</f>
        <v>0</v>
      </c>
      <c r="O71" s="150">
        <f>IF(D71="ManTech",$O$29,0)</f>
        <v>519.33333333333337</v>
      </c>
      <c r="P71" s="84">
        <f ca="1">$K71*($P$29/100)</f>
        <v>0</v>
      </c>
      <c r="Q71" s="84">
        <f ca="1">IF($D71="ManTech",(SUM($K71:$P71)*(VLOOKUP($I71,$I$9:$S$24,Q$6,FALSE))),(IF(M71=0,((SUM(K71,N71:P71))*(VLOOKUP($I71,$I$9:$S$24,Q$6,FALSE))),(SUM($M71:$P71)*(VLOOKUP($I71,$I$9:$S$24,Q$6,FALSE))))))</f>
        <v>100.72406873386667</v>
      </c>
      <c r="R71" s="84">
        <f ca="1">SUM(K71:Q71)</f>
        <v>1154.3231140672001</v>
      </c>
      <c r="S71" s="84">
        <f ca="1">(R71*(VLOOKUP($I71,$I$9:$S$24,S$6,FALSE)))</f>
        <v>173.14846711008002</v>
      </c>
      <c r="T71" s="84">
        <f ca="1">ROUND(SUM(R71:S71),2)</f>
        <v>1327.47</v>
      </c>
      <c r="U71" s="151">
        <v>0</v>
      </c>
      <c r="V71" s="152">
        <f ca="1">$T71*$U71</f>
        <v>0</v>
      </c>
      <c r="Y71" s="153">
        <f t="shared" ca="1" si="38"/>
        <v>0</v>
      </c>
      <c r="Z71" s="153">
        <f t="shared" ca="1" si="38"/>
        <v>0</v>
      </c>
      <c r="AA71" s="153">
        <f t="shared" ca="1" si="38"/>
        <v>0</v>
      </c>
      <c r="AB71" s="153">
        <f t="shared" ca="1" si="38"/>
        <v>0</v>
      </c>
      <c r="AC71" s="153">
        <f t="shared" ca="1" si="39"/>
        <v>0</v>
      </c>
      <c r="AD71" s="153">
        <f t="shared" ca="1" si="39"/>
        <v>0</v>
      </c>
      <c r="AE71" s="153">
        <f ca="1">SUM(Y71:AD71)</f>
        <v>0</v>
      </c>
      <c r="AF71" s="153">
        <f ca="1">S71*$U71</f>
        <v>0</v>
      </c>
      <c r="AG71" s="153">
        <f ca="1">SUM(AE71:AF71)</f>
        <v>0</v>
      </c>
      <c r="AH71" s="154"/>
      <c r="AI71" s="155">
        <f ca="1">AG71-V71</f>
        <v>0</v>
      </c>
      <c r="AJ71" s="156"/>
      <c r="AM71" s="24" t="str">
        <f ca="1">IF((OR((T71=""),(T71&gt;0))),"1","0")</f>
        <v>1</v>
      </c>
      <c r="AN71" s="24" t="str">
        <f ca="1">IF((OR((V71=""),(V71&gt;0))),"1","0")</f>
        <v>0</v>
      </c>
    </row>
    <row r="72" spans="1:40">
      <c r="A72" s="11">
        <f>A71+1</f>
        <v>39</v>
      </c>
      <c r="B72" s="146" t="s">
        <v>123</v>
      </c>
      <c r="C72" s="11"/>
      <c r="D72" s="147" t="s">
        <v>3</v>
      </c>
      <c r="E72" s="11"/>
      <c r="F72" s="148" t="s">
        <v>149</v>
      </c>
      <c r="G72" s="149" t="str">
        <f>D72&amp;A72&amp;F72&amp;I72</f>
        <v>ManTech39E&amp;SS-3-A-12Govt</v>
      </c>
      <c r="H72" s="149"/>
      <c r="I72" s="147" t="s">
        <v>31</v>
      </c>
      <c r="J72" s="84">
        <v>430.24</v>
      </c>
      <c r="K72" s="84">
        <f ca="1">ROUND($J72*(VLOOKUP($I72,$I$9:$S$24,K$6,FALSE)),2)</f>
        <v>436.16</v>
      </c>
      <c r="L72" s="84">
        <f ca="1">$K72*(VLOOKUP($I72,$I$9:$S$24,L$6,FALSE))</f>
        <v>183.88505599999999</v>
      </c>
      <c r="M72" s="84">
        <f ca="1">($K72+$L72)*(VLOOKUP($I72,$I$9:$S$24,M$6,FALSE))</f>
        <v>0</v>
      </c>
      <c r="N72" s="84">
        <f ca="1">$K72*(VLOOKUP($I72,$I$9:$S$24,N$6,FALSE))</f>
        <v>0</v>
      </c>
      <c r="O72" s="150">
        <f>IF(D72="ManTech",$O$29,0)</f>
        <v>519.33333333333337</v>
      </c>
      <c r="P72" s="84">
        <f ca="1">$K72*($P$29/100)</f>
        <v>0</v>
      </c>
      <c r="Q72" s="84">
        <f ca="1">IF($D72="ManTech",(SUM($K72:$P72)*(VLOOKUP($I72,$I$9:$S$24,Q$6,FALSE))),(IF(M72=0,((SUM(K72,N72:P72))*(VLOOKUP($I72,$I$9:$S$24,Q$6,FALSE))),(SUM($M72:$P72)*(VLOOKUP($I72,$I$9:$S$24,Q$6,FALSE))))))</f>
        <v>108.92457402026668</v>
      </c>
      <c r="R72" s="84">
        <f ca="1">SUM(K72:Q72)</f>
        <v>1248.3029633536</v>
      </c>
      <c r="S72" s="84">
        <f ca="1">(R72*(VLOOKUP($I72,$I$9:$S$24,S$6,FALSE)))</f>
        <v>187.24544450304001</v>
      </c>
      <c r="T72" s="84">
        <f ca="1">ROUND(SUM(R72:S72),2)</f>
        <v>1435.55</v>
      </c>
      <c r="U72" s="151">
        <v>0</v>
      </c>
      <c r="V72" s="152">
        <f ca="1">$T72*$U72</f>
        <v>0</v>
      </c>
      <c r="Y72" s="153">
        <f t="shared" ca="1" si="38"/>
        <v>0</v>
      </c>
      <c r="Z72" s="153">
        <f t="shared" ca="1" si="38"/>
        <v>0</v>
      </c>
      <c r="AA72" s="153">
        <f t="shared" ca="1" si="38"/>
        <v>0</v>
      </c>
      <c r="AB72" s="153">
        <f t="shared" ca="1" si="38"/>
        <v>0</v>
      </c>
      <c r="AC72" s="153">
        <f t="shared" ca="1" si="39"/>
        <v>0</v>
      </c>
      <c r="AD72" s="153">
        <f t="shared" ca="1" si="39"/>
        <v>0</v>
      </c>
      <c r="AE72" s="153">
        <f ca="1">SUM(Y72:AD72)</f>
        <v>0</v>
      </c>
      <c r="AF72" s="153">
        <f ca="1">S72*$U72</f>
        <v>0</v>
      </c>
      <c r="AG72" s="153">
        <f ca="1">SUM(AE72:AF72)</f>
        <v>0</v>
      </c>
      <c r="AH72" s="154"/>
      <c r="AI72" s="155">
        <f ca="1">AG72-V72</f>
        <v>0</v>
      </c>
      <c r="AJ72" s="156"/>
      <c r="AM72" s="24" t="str">
        <f ca="1">IF((OR((T72=""),(T72&gt;0))),"1","0")</f>
        <v>1</v>
      </c>
      <c r="AN72" s="24" t="str">
        <f ca="1">IF((OR((V72=""),(V72&gt;0))),"1","0")</f>
        <v>0</v>
      </c>
    </row>
    <row r="73" spans="1:40" ht="15.75">
      <c r="B73" s="141" t="s">
        <v>7</v>
      </c>
      <c r="C73" s="11"/>
      <c r="D73" s="147"/>
      <c r="E73" s="11"/>
      <c r="F73" s="148"/>
      <c r="G73" s="149"/>
      <c r="H73" s="149"/>
      <c r="I73" s="147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151"/>
      <c r="V73" s="152"/>
      <c r="Y73" s="153"/>
      <c r="Z73" s="153"/>
      <c r="AA73" s="153"/>
      <c r="AB73" s="153"/>
      <c r="AC73" s="153"/>
      <c r="AD73" s="153"/>
      <c r="AE73" s="153"/>
      <c r="AF73" s="153"/>
      <c r="AG73" s="153"/>
      <c r="AH73" s="154"/>
      <c r="AI73" s="155"/>
      <c r="AJ73" s="156"/>
    </row>
    <row r="74" spans="1:40">
      <c r="A74" s="11">
        <f>A72+1</f>
        <v>40</v>
      </c>
      <c r="B74" s="146" t="s">
        <v>85</v>
      </c>
      <c r="C74" s="11"/>
      <c r="D74" s="147" t="s">
        <v>3</v>
      </c>
      <c r="E74" s="11"/>
      <c r="F74" s="148" t="s">
        <v>153</v>
      </c>
      <c r="G74" s="149" t="str">
        <f t="shared" ref="G74:G109" si="40">D74&amp;A74&amp;F74&amp;I74</f>
        <v>ManTech40SCIA-3-D-12Contr</v>
      </c>
      <c r="H74" s="149"/>
      <c r="I74" s="147" t="s">
        <v>30</v>
      </c>
      <c r="J74" s="84">
        <v>539.04</v>
      </c>
      <c r="K74" s="84">
        <f t="shared" ref="K74:K109" ca="1" si="41">ROUND($J74*(VLOOKUP($I74,$I$9:$S$24,K$6,FALSE)),2)</f>
        <v>546.45000000000005</v>
      </c>
      <c r="L74" s="84">
        <f t="shared" ref="L74:L109" ca="1" si="42">$K74*(VLOOKUP($I74,$I$9:$S$24,L$6,FALSE))</f>
        <v>230.38332</v>
      </c>
      <c r="M74" s="84">
        <f t="shared" ref="M74:M109" ca="1" si="43">($K74+$L74)*(VLOOKUP($I74,$I$9:$S$24,M$6,FALSE))</f>
        <v>108.83434813200002</v>
      </c>
      <c r="N74" s="84">
        <f t="shared" ref="N74:P93" ca="1" si="44">$K74*(VLOOKUP($I74,$I$9:$S$24,N$6,FALSE))</f>
        <v>0</v>
      </c>
      <c r="O74" s="84">
        <f t="shared" ca="1" si="44"/>
        <v>0</v>
      </c>
      <c r="P74" s="84">
        <f t="shared" ca="1" si="44"/>
        <v>0</v>
      </c>
      <c r="Q74" s="84">
        <f t="shared" ref="Q74:Q109" ca="1" si="45">IF($D74="ManTech",(SUM($K74:$N74)*(VLOOKUP($I74,$I$9:$S$24,Q$6,FALSE))),(IF(M74=0,((SUM(K74,N74:P74))*(VLOOKUP($I74,$I$9:$S$24,Q$6,FALSE))),(SUM($M74:$P74)*(VLOOKUP($I74,$I$9:$S$24,Q$6,FALSE))))))</f>
        <v>84.669829073419223</v>
      </c>
      <c r="R74" s="84">
        <f t="shared" ref="R74:R109" ca="1" si="46">SUM(K74:Q74)</f>
        <v>970.33749720541937</v>
      </c>
      <c r="S74" s="84">
        <f t="shared" ref="S74:S109" ca="1" si="47">(R74*(VLOOKUP($I74,$I$9:$S$24,S$6,FALSE)))</f>
        <v>145.55062458081289</v>
      </c>
      <c r="T74" s="84">
        <f t="shared" ref="T74:T109" ca="1" si="48">ROUND(SUM(R74:S74),2)</f>
        <v>1115.8900000000001</v>
      </c>
      <c r="U74" s="151">
        <v>0</v>
      </c>
      <c r="V74" s="152">
        <f t="shared" ref="V74:V109" ca="1" si="49">$T74*$U74</f>
        <v>0</v>
      </c>
      <c r="Y74" s="153">
        <f t="shared" ref="Y74:Y109" ca="1" si="50">K74*$U74</f>
        <v>0</v>
      </c>
      <c r="Z74" s="153">
        <f t="shared" ref="Z74:Z109" ca="1" si="51">L74*$U74</f>
        <v>0</v>
      </c>
      <c r="AA74" s="153">
        <f t="shared" ref="AA74:AA109" ca="1" si="52">M74*$U74</f>
        <v>0</v>
      </c>
      <c r="AB74" s="153">
        <f t="shared" ref="AB74:AB109" ca="1" si="53">N74*$U74</f>
        <v>0</v>
      </c>
      <c r="AC74" s="153">
        <f t="shared" ref="AC74:AC109" ca="1" si="54">P74*$U74</f>
        <v>0</v>
      </c>
      <c r="AD74" s="153">
        <f t="shared" ref="AD74:AD109" ca="1" si="55">Q74*$U74</f>
        <v>0</v>
      </c>
      <c r="AE74" s="153">
        <f t="shared" ref="AE74:AE109" ca="1" si="56">SUM(Y74:AD74)</f>
        <v>0</v>
      </c>
      <c r="AF74" s="153">
        <f t="shared" ref="AF74:AF109" ca="1" si="57">S74*$U74</f>
        <v>0</v>
      </c>
      <c r="AG74" s="153">
        <f t="shared" ref="AG74:AG109" ca="1" si="58">SUM(AE74:AF74)</f>
        <v>0</v>
      </c>
      <c r="AH74" s="154"/>
      <c r="AI74" s="155">
        <f t="shared" ref="AI74:AI109" ca="1" si="59">AG74-V74</f>
        <v>0</v>
      </c>
      <c r="AJ74" s="156"/>
      <c r="AM74" s="24" t="str">
        <f t="shared" ref="AM74:AM109" ca="1" si="60">IF((OR((T74=""),(T74&gt;0))),"1","0")</f>
        <v>1</v>
      </c>
      <c r="AN74" s="24" t="str">
        <f t="shared" ref="AN74:AN109" ca="1" si="61">IF((OR((V74=""),(V74&gt;0))),"1","0")</f>
        <v>0</v>
      </c>
    </row>
    <row r="75" spans="1:40">
      <c r="A75" s="11">
        <f t="shared" ref="A75:A109" si="62">A74+1</f>
        <v>41</v>
      </c>
      <c r="B75" s="146" t="s">
        <v>86</v>
      </c>
      <c r="C75" s="11"/>
      <c r="D75" s="147" t="s">
        <v>3</v>
      </c>
      <c r="E75" s="11"/>
      <c r="F75" s="148" t="s">
        <v>154</v>
      </c>
      <c r="G75" s="149" t="str">
        <f t="shared" si="40"/>
        <v>ManTech41SCIA-3-D-11Contr</v>
      </c>
      <c r="H75" s="149"/>
      <c r="I75" s="147" t="s">
        <v>30</v>
      </c>
      <c r="J75" s="84">
        <v>493.2</v>
      </c>
      <c r="K75" s="84">
        <f t="shared" ca="1" si="41"/>
        <v>499.98</v>
      </c>
      <c r="L75" s="84">
        <f t="shared" ca="1" si="42"/>
        <v>210.79156799999998</v>
      </c>
      <c r="M75" s="84">
        <f t="shared" ca="1" si="43"/>
        <v>99.579096676800006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77.469523543102085</v>
      </c>
      <c r="R75" s="84">
        <f t="shared" ca="1" si="46"/>
        <v>887.82018821990209</v>
      </c>
      <c r="S75" s="84">
        <f t="shared" ca="1" si="47"/>
        <v>133.1730282329853</v>
      </c>
      <c r="T75" s="84">
        <f t="shared" ca="1" si="48"/>
        <v>1020.99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87</v>
      </c>
      <c r="C76" s="11"/>
      <c r="D76" s="147" t="s">
        <v>3</v>
      </c>
      <c r="E76" s="11"/>
      <c r="F76" s="148" t="s">
        <v>155</v>
      </c>
      <c r="G76" s="149" t="str">
        <f t="shared" si="40"/>
        <v>ManTech42SCIA-3-D-08Contr</v>
      </c>
      <c r="H76" s="149"/>
      <c r="I76" s="147" t="s">
        <v>30</v>
      </c>
      <c r="J76" s="84">
        <v>340.96</v>
      </c>
      <c r="K76" s="84">
        <f t="shared" ca="1" si="41"/>
        <v>345.65</v>
      </c>
      <c r="L76" s="84">
        <f t="shared" ca="1" si="42"/>
        <v>145.72603999999998</v>
      </c>
      <c r="M76" s="84">
        <f t="shared" ca="1" si="43"/>
        <v>68.841783203999995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53.556823898302397</v>
      </c>
      <c r="R76" s="84">
        <f t="shared" ca="1" si="46"/>
        <v>613.77464710230231</v>
      </c>
      <c r="S76" s="84">
        <f t="shared" ca="1" si="47"/>
        <v>92.066197065345349</v>
      </c>
      <c r="T76" s="84">
        <f t="shared" ca="1" si="48"/>
        <v>705.84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1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88</v>
      </c>
      <c r="C77" s="11"/>
      <c r="D77" s="147" t="s">
        <v>3</v>
      </c>
      <c r="E77" s="11"/>
      <c r="F77" s="148" t="s">
        <v>156</v>
      </c>
      <c r="G77" s="149" t="str">
        <f t="shared" si="40"/>
        <v>ManTech43INTL-3-D-12Contr</v>
      </c>
      <c r="H77" s="149"/>
      <c r="I77" s="147" t="s">
        <v>30</v>
      </c>
      <c r="J77" s="84">
        <v>492.96</v>
      </c>
      <c r="K77" s="84">
        <f t="shared" ca="1" si="41"/>
        <v>499.74</v>
      </c>
      <c r="L77" s="84">
        <f t="shared" ca="1" si="42"/>
        <v>210.69038399999999</v>
      </c>
      <c r="M77" s="84">
        <f t="shared" ca="1" si="43"/>
        <v>99.531296798400007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77.432336684327041</v>
      </c>
      <c r="R77" s="84">
        <f t="shared" ca="1" si="46"/>
        <v>887.39401748272712</v>
      </c>
      <c r="S77" s="84">
        <f t="shared" ca="1" si="47"/>
        <v>133.10910262240907</v>
      </c>
      <c r="T77" s="84">
        <f t="shared" ca="1" si="48"/>
        <v>1020.5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1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89</v>
      </c>
      <c r="C78" s="11"/>
      <c r="D78" s="147" t="s">
        <v>3</v>
      </c>
      <c r="E78" s="11"/>
      <c r="F78" s="148" t="s">
        <v>157</v>
      </c>
      <c r="G78" s="149" t="str">
        <f t="shared" si="40"/>
        <v>ManTech44INTL-3-D-11Contr</v>
      </c>
      <c r="H78" s="149"/>
      <c r="I78" s="147" t="s">
        <v>30</v>
      </c>
      <c r="J78" s="84">
        <v>432.08</v>
      </c>
      <c r="K78" s="84">
        <f t="shared" ca="1" si="41"/>
        <v>438.02</v>
      </c>
      <c r="L78" s="84">
        <f t="shared" ca="1" si="42"/>
        <v>184.66923199999999</v>
      </c>
      <c r="M78" s="84">
        <f t="shared" ca="1" si="43"/>
        <v>87.238761403199987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67.869116169345915</v>
      </c>
      <c r="R78" s="84">
        <f t="shared" ca="1" si="46"/>
        <v>777.79710957254588</v>
      </c>
      <c r="S78" s="84">
        <f t="shared" ca="1" si="47"/>
        <v>116.66956643588188</v>
      </c>
      <c r="T78" s="84">
        <f t="shared" ca="1" si="48"/>
        <v>894.47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90</v>
      </c>
      <c r="C79" s="11"/>
      <c r="D79" s="147" t="s">
        <v>3</v>
      </c>
      <c r="E79" s="11"/>
      <c r="F79" s="148" t="s">
        <v>158</v>
      </c>
      <c r="G79" s="149" t="str">
        <f t="shared" si="40"/>
        <v>ManTech45INTL-3-D-08Contr</v>
      </c>
      <c r="H79" s="149"/>
      <c r="I79" s="147" t="s">
        <v>30</v>
      </c>
      <c r="J79" s="84">
        <v>307.68</v>
      </c>
      <c r="K79" s="84">
        <f t="shared" ca="1" si="41"/>
        <v>311.91000000000003</v>
      </c>
      <c r="L79" s="84">
        <f t="shared" ca="1" si="42"/>
        <v>131.50125600000001</v>
      </c>
      <c r="M79" s="84">
        <f t="shared" ca="1" si="43"/>
        <v>62.121916965600008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48.328971335511369</v>
      </c>
      <c r="R79" s="84">
        <f t="shared" ca="1" si="46"/>
        <v>553.86214430111136</v>
      </c>
      <c r="S79" s="84">
        <f t="shared" ca="1" si="47"/>
        <v>83.079321645166701</v>
      </c>
      <c r="T79" s="84">
        <f t="shared" ca="1" si="48"/>
        <v>636.94000000000005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91</v>
      </c>
      <c r="C80" s="11"/>
      <c r="D80" s="147" t="s">
        <v>3</v>
      </c>
      <c r="E80" s="11"/>
      <c r="F80" s="148" t="s">
        <v>156</v>
      </c>
      <c r="G80" s="149" t="str">
        <f t="shared" si="40"/>
        <v>ManTech46INTL-3-D-12Contr</v>
      </c>
      <c r="H80" s="149"/>
      <c r="I80" s="147" t="s">
        <v>30</v>
      </c>
      <c r="J80" s="84">
        <v>492.96</v>
      </c>
      <c r="K80" s="84">
        <f t="shared" ca="1" si="41"/>
        <v>499.74</v>
      </c>
      <c r="L80" s="84">
        <f t="shared" ca="1" si="42"/>
        <v>210.69038399999999</v>
      </c>
      <c r="M80" s="84">
        <f t="shared" ca="1" si="43"/>
        <v>99.531296798400007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77.432336684327041</v>
      </c>
      <c r="R80" s="84">
        <f t="shared" ca="1" si="46"/>
        <v>887.39401748272712</v>
      </c>
      <c r="S80" s="84">
        <f t="shared" ca="1" si="47"/>
        <v>133.10910262240907</v>
      </c>
      <c r="T80" s="84">
        <f t="shared" ca="1" si="48"/>
        <v>1020.5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1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92</v>
      </c>
      <c r="C81" s="11"/>
      <c r="D81" s="147" t="s">
        <v>3</v>
      </c>
      <c r="E81" s="11"/>
      <c r="F81" s="148" t="s">
        <v>157</v>
      </c>
      <c r="G81" s="149" t="str">
        <f t="shared" si="40"/>
        <v>ManTech47INTL-3-D-11Contr</v>
      </c>
      <c r="H81" s="149"/>
      <c r="I81" s="147" t="s">
        <v>30</v>
      </c>
      <c r="J81" s="84">
        <v>432.08</v>
      </c>
      <c r="K81" s="84">
        <f t="shared" ca="1" si="41"/>
        <v>438.02</v>
      </c>
      <c r="L81" s="84">
        <f t="shared" ca="1" si="42"/>
        <v>184.66923199999999</v>
      </c>
      <c r="M81" s="84">
        <f t="shared" ca="1" si="43"/>
        <v>87.238761403199987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67.869116169345915</v>
      </c>
      <c r="R81" s="84">
        <f t="shared" ca="1" si="46"/>
        <v>777.79710957254588</v>
      </c>
      <c r="S81" s="84">
        <f t="shared" ca="1" si="47"/>
        <v>116.66956643588188</v>
      </c>
      <c r="T81" s="84">
        <f t="shared" ca="1" si="48"/>
        <v>894.47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>
      <c r="A82" s="11">
        <f t="shared" si="62"/>
        <v>48</v>
      </c>
      <c r="B82" s="146" t="s">
        <v>93</v>
      </c>
      <c r="C82" s="11"/>
      <c r="D82" s="147" t="s">
        <v>3</v>
      </c>
      <c r="E82" s="11"/>
      <c r="F82" s="148" t="s">
        <v>158</v>
      </c>
      <c r="G82" s="149" t="str">
        <f t="shared" si="40"/>
        <v>ManTech48INTL-3-D-08Contr</v>
      </c>
      <c r="H82" s="149"/>
      <c r="I82" s="147" t="s">
        <v>30</v>
      </c>
      <c r="J82" s="84">
        <v>307.68</v>
      </c>
      <c r="K82" s="84">
        <f t="shared" ca="1" si="41"/>
        <v>311.91000000000003</v>
      </c>
      <c r="L82" s="84">
        <f t="shared" ca="1" si="42"/>
        <v>131.50125600000001</v>
      </c>
      <c r="M82" s="84">
        <f t="shared" ca="1" si="43"/>
        <v>62.121916965600008</v>
      </c>
      <c r="N82" s="84">
        <f t="shared" ca="1" si="44"/>
        <v>0</v>
      </c>
      <c r="O82" s="84">
        <f t="shared" ca="1" si="44"/>
        <v>0</v>
      </c>
      <c r="P82" s="84">
        <f t="shared" ca="1" si="44"/>
        <v>0</v>
      </c>
      <c r="Q82" s="84">
        <f t="shared" ca="1" si="45"/>
        <v>48.328971335511369</v>
      </c>
      <c r="R82" s="84">
        <f t="shared" ca="1" si="46"/>
        <v>553.86214430111136</v>
      </c>
      <c r="S82" s="84">
        <f t="shared" ca="1" si="47"/>
        <v>83.079321645166701</v>
      </c>
      <c r="T82" s="84">
        <f t="shared" ca="1" si="48"/>
        <v>636.94000000000005</v>
      </c>
      <c r="U82" s="151">
        <v>0</v>
      </c>
      <c r="V82" s="152">
        <f t="shared" ca="1" si="49"/>
        <v>0</v>
      </c>
      <c r="Y82" s="153">
        <f t="shared" ca="1" si="50"/>
        <v>0</v>
      </c>
      <c r="Z82" s="153">
        <f t="shared" ca="1" si="51"/>
        <v>0</v>
      </c>
      <c r="AA82" s="153">
        <f t="shared" ca="1" si="52"/>
        <v>0</v>
      </c>
      <c r="AB82" s="153">
        <f t="shared" ca="1" si="53"/>
        <v>0</v>
      </c>
      <c r="AC82" s="153">
        <f t="shared" ca="1" si="54"/>
        <v>0</v>
      </c>
      <c r="AD82" s="153">
        <f t="shared" ca="1" si="55"/>
        <v>0</v>
      </c>
      <c r="AE82" s="153">
        <f t="shared" ca="1" si="56"/>
        <v>0</v>
      </c>
      <c r="AF82" s="153">
        <f t="shared" ca="1" si="57"/>
        <v>0</v>
      </c>
      <c r="AG82" s="153">
        <f t="shared" ca="1" si="58"/>
        <v>0</v>
      </c>
      <c r="AH82" s="154"/>
      <c r="AI82" s="155">
        <f t="shared" ca="1" si="59"/>
        <v>0</v>
      </c>
      <c r="AJ82" s="156"/>
      <c r="AM82" s="24" t="str">
        <f t="shared" ca="1" si="60"/>
        <v>1</v>
      </c>
      <c r="AN82" s="24" t="str">
        <f t="shared" ca="1" si="61"/>
        <v>0</v>
      </c>
    </row>
    <row r="83" spans="1:40">
      <c r="A83" s="11">
        <f t="shared" si="62"/>
        <v>49</v>
      </c>
      <c r="B83" s="146" t="s">
        <v>94</v>
      </c>
      <c r="C83" s="11"/>
      <c r="D83" s="147" t="s">
        <v>3</v>
      </c>
      <c r="E83" s="11"/>
      <c r="F83" s="148" t="s">
        <v>159</v>
      </c>
      <c r="G83" s="149" t="str">
        <f t="shared" si="40"/>
        <v>ManTech49ITEK-3-D-12Contr</v>
      </c>
      <c r="H83" s="149"/>
      <c r="I83" s="147" t="s">
        <v>30</v>
      </c>
      <c r="J83" s="84">
        <v>538.72</v>
      </c>
      <c r="K83" s="84">
        <f t="shared" ca="1" si="41"/>
        <v>546.13</v>
      </c>
      <c r="L83" s="84">
        <f t="shared" ca="1" si="42"/>
        <v>230.24840799999998</v>
      </c>
      <c r="M83" s="84">
        <f t="shared" ca="1" si="43"/>
        <v>108.7706149608</v>
      </c>
      <c r="N83" s="84">
        <f t="shared" ca="1" si="44"/>
        <v>0</v>
      </c>
      <c r="O83" s="84">
        <f t="shared" ca="1" si="44"/>
        <v>0</v>
      </c>
      <c r="P83" s="84">
        <f t="shared" ca="1" si="44"/>
        <v>0</v>
      </c>
      <c r="Q83" s="84">
        <f t="shared" ca="1" si="45"/>
        <v>84.620246595052492</v>
      </c>
      <c r="R83" s="84">
        <f t="shared" ca="1" si="46"/>
        <v>969.76926955585259</v>
      </c>
      <c r="S83" s="84">
        <f t="shared" ca="1" si="47"/>
        <v>145.46539043337788</v>
      </c>
      <c r="T83" s="84">
        <f t="shared" ca="1" si="48"/>
        <v>1115.23</v>
      </c>
      <c r="U83" s="151">
        <v>0</v>
      </c>
      <c r="V83" s="152">
        <f t="shared" ca="1" si="49"/>
        <v>0</v>
      </c>
      <c r="Y83" s="153">
        <f t="shared" ca="1" si="50"/>
        <v>0</v>
      </c>
      <c r="Z83" s="153">
        <f t="shared" ca="1" si="51"/>
        <v>0</v>
      </c>
      <c r="AA83" s="153">
        <f t="shared" ca="1" si="52"/>
        <v>0</v>
      </c>
      <c r="AB83" s="153">
        <f t="shared" ca="1" si="53"/>
        <v>0</v>
      </c>
      <c r="AC83" s="153">
        <f t="shared" ca="1" si="54"/>
        <v>0</v>
      </c>
      <c r="AD83" s="153">
        <f t="shared" ca="1" si="55"/>
        <v>0</v>
      </c>
      <c r="AE83" s="153">
        <f t="shared" ca="1" si="56"/>
        <v>0</v>
      </c>
      <c r="AF83" s="153">
        <f t="shared" ca="1" si="57"/>
        <v>0</v>
      </c>
      <c r="AG83" s="153">
        <f t="shared" ca="1" si="58"/>
        <v>0</v>
      </c>
      <c r="AH83" s="154"/>
      <c r="AI83" s="155">
        <f t="shared" ca="1" si="59"/>
        <v>0</v>
      </c>
      <c r="AJ83" s="156"/>
      <c r="AM83" s="24" t="str">
        <f t="shared" ca="1" si="60"/>
        <v>1</v>
      </c>
      <c r="AN83" s="24" t="str">
        <f t="shared" ca="1" si="61"/>
        <v>0</v>
      </c>
    </row>
    <row r="84" spans="1:40">
      <c r="A84" s="11">
        <f t="shared" si="62"/>
        <v>50</v>
      </c>
      <c r="B84" s="146" t="s">
        <v>95</v>
      </c>
      <c r="C84" s="11"/>
      <c r="D84" s="147" t="s">
        <v>3</v>
      </c>
      <c r="E84" s="11"/>
      <c r="F84" s="148" t="s">
        <v>160</v>
      </c>
      <c r="G84" s="149" t="str">
        <f t="shared" si="40"/>
        <v>ManTech50ITEK-3-D-11Contr</v>
      </c>
      <c r="H84" s="149"/>
      <c r="I84" s="147" t="s">
        <v>30</v>
      </c>
      <c r="J84" s="84">
        <v>477.44</v>
      </c>
      <c r="K84" s="84">
        <f t="shared" ca="1" si="41"/>
        <v>484</v>
      </c>
      <c r="L84" s="84">
        <f t="shared" ca="1" si="42"/>
        <v>204.05439999999999</v>
      </c>
      <c r="M84" s="84">
        <f t="shared" ca="1" si="43"/>
        <v>96.396421439999997</v>
      </c>
      <c r="N84" s="84">
        <f t="shared" ca="1" si="44"/>
        <v>0</v>
      </c>
      <c r="O84" s="84">
        <f t="shared" ca="1" si="44"/>
        <v>0</v>
      </c>
      <c r="P84" s="84">
        <f t="shared" ca="1" si="44"/>
        <v>0</v>
      </c>
      <c r="Q84" s="84">
        <f t="shared" ca="1" si="45"/>
        <v>74.993498529664009</v>
      </c>
      <c r="R84" s="84">
        <f t="shared" ca="1" si="46"/>
        <v>859.44431996966409</v>
      </c>
      <c r="S84" s="84">
        <f t="shared" ca="1" si="47"/>
        <v>128.91664799544961</v>
      </c>
      <c r="T84" s="84">
        <f t="shared" ca="1" si="48"/>
        <v>988.36</v>
      </c>
      <c r="U84" s="151">
        <v>0</v>
      </c>
      <c r="V84" s="152">
        <f t="shared" ca="1" si="49"/>
        <v>0</v>
      </c>
      <c r="Y84" s="153">
        <f t="shared" ca="1" si="50"/>
        <v>0</v>
      </c>
      <c r="Z84" s="153">
        <f t="shared" ca="1" si="51"/>
        <v>0</v>
      </c>
      <c r="AA84" s="153">
        <f t="shared" ca="1" si="52"/>
        <v>0</v>
      </c>
      <c r="AB84" s="153">
        <f t="shared" ca="1" si="53"/>
        <v>0</v>
      </c>
      <c r="AC84" s="153">
        <f t="shared" ca="1" si="54"/>
        <v>0</v>
      </c>
      <c r="AD84" s="153">
        <f t="shared" ca="1" si="55"/>
        <v>0</v>
      </c>
      <c r="AE84" s="153">
        <f t="shared" ca="1" si="56"/>
        <v>0</v>
      </c>
      <c r="AF84" s="153">
        <f t="shared" ca="1" si="57"/>
        <v>0</v>
      </c>
      <c r="AG84" s="153">
        <f t="shared" ca="1" si="58"/>
        <v>0</v>
      </c>
      <c r="AH84" s="154"/>
      <c r="AI84" s="155">
        <f t="shared" ca="1" si="59"/>
        <v>0</v>
      </c>
      <c r="AJ84" s="156"/>
      <c r="AM84" s="24" t="str">
        <f t="shared" ca="1" si="60"/>
        <v>1</v>
      </c>
      <c r="AN84" s="24" t="str">
        <f t="shared" ca="1" si="61"/>
        <v>0</v>
      </c>
    </row>
    <row r="85" spans="1:40">
      <c r="A85" s="11">
        <f t="shared" si="62"/>
        <v>51</v>
      </c>
      <c r="B85" s="146" t="s">
        <v>96</v>
      </c>
      <c r="C85" s="11"/>
      <c r="D85" s="147" t="s">
        <v>3</v>
      </c>
      <c r="E85" s="11"/>
      <c r="F85" s="148" t="s">
        <v>161</v>
      </c>
      <c r="G85" s="149" t="str">
        <f t="shared" si="40"/>
        <v>ManTech51ITEK-3-D-08Contr</v>
      </c>
      <c r="H85" s="149"/>
      <c r="I85" s="147" t="s">
        <v>30</v>
      </c>
      <c r="J85" s="84">
        <v>311.44</v>
      </c>
      <c r="K85" s="84">
        <f t="shared" ca="1" si="41"/>
        <v>315.72000000000003</v>
      </c>
      <c r="L85" s="84">
        <f t="shared" ca="1" si="42"/>
        <v>133.107552</v>
      </c>
      <c r="M85" s="84">
        <f t="shared" ca="1" si="43"/>
        <v>62.880740035200006</v>
      </c>
      <c r="N85" s="84">
        <f t="shared" ca="1" si="44"/>
        <v>0</v>
      </c>
      <c r="O85" s="84">
        <f t="shared" ca="1" si="44"/>
        <v>0</v>
      </c>
      <c r="P85" s="84">
        <f t="shared" ca="1" si="44"/>
        <v>0</v>
      </c>
      <c r="Q85" s="84">
        <f t="shared" ca="1" si="45"/>
        <v>48.919312718565124</v>
      </c>
      <c r="R85" s="84">
        <f t="shared" ca="1" si="46"/>
        <v>560.62760475376513</v>
      </c>
      <c r="S85" s="84">
        <f t="shared" ca="1" si="47"/>
        <v>84.09414071306476</v>
      </c>
      <c r="T85" s="84">
        <f t="shared" ca="1" si="48"/>
        <v>644.72</v>
      </c>
      <c r="U85" s="151">
        <v>0</v>
      </c>
      <c r="V85" s="152">
        <f t="shared" ca="1" si="49"/>
        <v>0</v>
      </c>
      <c r="Y85" s="153">
        <f t="shared" ca="1" si="50"/>
        <v>0</v>
      </c>
      <c r="Z85" s="153">
        <f t="shared" ca="1" si="51"/>
        <v>0</v>
      </c>
      <c r="AA85" s="153">
        <f t="shared" ca="1" si="52"/>
        <v>0</v>
      </c>
      <c r="AB85" s="153">
        <f t="shared" ca="1" si="53"/>
        <v>0</v>
      </c>
      <c r="AC85" s="153">
        <f t="shared" ca="1" si="54"/>
        <v>0</v>
      </c>
      <c r="AD85" s="153">
        <f t="shared" ca="1" si="55"/>
        <v>0</v>
      </c>
      <c r="AE85" s="153">
        <f t="shared" ca="1" si="56"/>
        <v>0</v>
      </c>
      <c r="AF85" s="153">
        <f t="shared" ca="1" si="57"/>
        <v>0</v>
      </c>
      <c r="AG85" s="153">
        <f t="shared" ca="1" si="58"/>
        <v>0</v>
      </c>
      <c r="AH85" s="154"/>
      <c r="AI85" s="155">
        <f t="shared" ca="1" si="59"/>
        <v>0</v>
      </c>
      <c r="AJ85" s="156"/>
      <c r="AM85" s="24" t="str">
        <f t="shared" ca="1" si="60"/>
        <v>1</v>
      </c>
      <c r="AN85" s="24" t="str">
        <f t="shared" ca="1" si="61"/>
        <v>0</v>
      </c>
    </row>
    <row r="86" spans="1:40">
      <c r="A86" s="11">
        <f t="shared" si="62"/>
        <v>52</v>
      </c>
      <c r="B86" s="146" t="s">
        <v>97</v>
      </c>
      <c r="C86" s="11"/>
      <c r="D86" s="147" t="s">
        <v>3</v>
      </c>
      <c r="E86" s="11"/>
      <c r="F86" s="148" t="s">
        <v>151</v>
      </c>
      <c r="G86" s="149" t="str">
        <f t="shared" si="40"/>
        <v>ManTech52E&amp;SS-3-D-12Contr</v>
      </c>
      <c r="H86" s="149"/>
      <c r="I86" s="147" t="s">
        <v>30</v>
      </c>
      <c r="J86" s="84">
        <v>564.72</v>
      </c>
      <c r="K86" s="84">
        <f t="shared" ca="1" si="41"/>
        <v>572.48</v>
      </c>
      <c r="L86" s="84">
        <f t="shared" ca="1" si="42"/>
        <v>241.35756799999999</v>
      </c>
      <c r="M86" s="84">
        <f t="shared" ca="1" si="43"/>
        <v>114.01864327680001</v>
      </c>
      <c r="N86" s="84">
        <f t="shared" ca="1" si="44"/>
        <v>0</v>
      </c>
      <c r="O86" s="84">
        <f t="shared" ca="1" si="44"/>
        <v>0</v>
      </c>
      <c r="P86" s="84">
        <f t="shared" ca="1" si="44"/>
        <v>0</v>
      </c>
      <c r="Q86" s="84">
        <f t="shared" ca="1" si="45"/>
        <v>88.703053798062086</v>
      </c>
      <c r="R86" s="84">
        <f t="shared" ca="1" si="46"/>
        <v>1016.5592650748622</v>
      </c>
      <c r="S86" s="84">
        <f t="shared" ca="1" si="47"/>
        <v>152.48388976122934</v>
      </c>
      <c r="T86" s="84">
        <f t="shared" ca="1" si="48"/>
        <v>1169.04</v>
      </c>
      <c r="U86" s="151">
        <v>0</v>
      </c>
      <c r="V86" s="152">
        <f t="shared" ca="1" si="49"/>
        <v>0</v>
      </c>
      <c r="Y86" s="153">
        <f t="shared" ca="1" si="50"/>
        <v>0</v>
      </c>
      <c r="Z86" s="153">
        <f t="shared" ca="1" si="51"/>
        <v>0</v>
      </c>
      <c r="AA86" s="153">
        <f t="shared" ca="1" si="52"/>
        <v>0</v>
      </c>
      <c r="AB86" s="153">
        <f t="shared" ca="1" si="53"/>
        <v>0</v>
      </c>
      <c r="AC86" s="153">
        <f t="shared" ca="1" si="54"/>
        <v>0</v>
      </c>
      <c r="AD86" s="153">
        <f t="shared" ca="1" si="55"/>
        <v>0</v>
      </c>
      <c r="AE86" s="153">
        <f t="shared" ca="1" si="56"/>
        <v>0</v>
      </c>
      <c r="AF86" s="153">
        <f t="shared" ca="1" si="57"/>
        <v>0</v>
      </c>
      <c r="AG86" s="153">
        <f t="shared" ca="1" si="58"/>
        <v>0</v>
      </c>
      <c r="AH86" s="154"/>
      <c r="AI86" s="155">
        <f t="shared" ca="1" si="59"/>
        <v>0</v>
      </c>
      <c r="AJ86" s="156"/>
      <c r="AM86" s="24" t="str">
        <f t="shared" ca="1" si="60"/>
        <v>1</v>
      </c>
      <c r="AN86" s="24" t="str">
        <f t="shared" ca="1" si="61"/>
        <v>0</v>
      </c>
    </row>
    <row r="87" spans="1:40">
      <c r="A87" s="11">
        <f t="shared" si="62"/>
        <v>53</v>
      </c>
      <c r="B87" s="146" t="s">
        <v>98</v>
      </c>
      <c r="C87" s="11"/>
      <c r="D87" s="147" t="s">
        <v>3</v>
      </c>
      <c r="E87" s="11"/>
      <c r="F87" s="148" t="s">
        <v>152</v>
      </c>
      <c r="G87" s="149" t="str">
        <f t="shared" si="40"/>
        <v>ManTech53E&amp;SS-3-D-11Contr</v>
      </c>
      <c r="H87" s="149"/>
      <c r="I87" s="147" t="s">
        <v>30</v>
      </c>
      <c r="J87" s="84">
        <v>486.64</v>
      </c>
      <c r="K87" s="84">
        <f t="shared" ca="1" si="41"/>
        <v>493.33</v>
      </c>
      <c r="L87" s="84">
        <f t="shared" ca="1" si="42"/>
        <v>207.98792799999998</v>
      </c>
      <c r="M87" s="84">
        <f t="shared" ca="1" si="43"/>
        <v>98.254641712799994</v>
      </c>
      <c r="N87" s="84">
        <f t="shared" ca="1" si="44"/>
        <v>0</v>
      </c>
      <c r="O87" s="84">
        <f t="shared" ca="1" si="44"/>
        <v>0</v>
      </c>
      <c r="P87" s="84">
        <f t="shared" ca="1" si="44"/>
        <v>0</v>
      </c>
      <c r="Q87" s="84">
        <f t="shared" ca="1" si="45"/>
        <v>76.439137664543679</v>
      </c>
      <c r="R87" s="84">
        <f t="shared" ca="1" si="46"/>
        <v>876.01170737734355</v>
      </c>
      <c r="S87" s="84">
        <f t="shared" ca="1" si="47"/>
        <v>131.40175610660154</v>
      </c>
      <c r="T87" s="84">
        <f t="shared" ca="1" si="48"/>
        <v>1007.41</v>
      </c>
      <c r="U87" s="151">
        <v>0</v>
      </c>
      <c r="V87" s="152">
        <f t="shared" ca="1" si="49"/>
        <v>0</v>
      </c>
      <c r="Y87" s="153">
        <f t="shared" ca="1" si="50"/>
        <v>0</v>
      </c>
      <c r="Z87" s="153">
        <f t="shared" ca="1" si="51"/>
        <v>0</v>
      </c>
      <c r="AA87" s="153">
        <f t="shared" ca="1" si="52"/>
        <v>0</v>
      </c>
      <c r="AB87" s="153">
        <f t="shared" ca="1" si="53"/>
        <v>0</v>
      </c>
      <c r="AC87" s="153">
        <f t="shared" ca="1" si="54"/>
        <v>0</v>
      </c>
      <c r="AD87" s="153">
        <f t="shared" ca="1" si="55"/>
        <v>0</v>
      </c>
      <c r="AE87" s="153">
        <f t="shared" ca="1" si="56"/>
        <v>0</v>
      </c>
      <c r="AF87" s="153">
        <f t="shared" ca="1" si="57"/>
        <v>0</v>
      </c>
      <c r="AG87" s="153">
        <f t="shared" ca="1" si="58"/>
        <v>0</v>
      </c>
      <c r="AH87" s="154"/>
      <c r="AI87" s="155">
        <f t="shared" ca="1" si="59"/>
        <v>0</v>
      </c>
      <c r="AJ87" s="156"/>
      <c r="AM87" s="24" t="str">
        <f t="shared" ca="1" si="60"/>
        <v>1</v>
      </c>
      <c r="AN87" s="24" t="str">
        <f t="shared" ca="1" si="61"/>
        <v>0</v>
      </c>
    </row>
    <row r="88" spans="1:40">
      <c r="A88" s="11">
        <f t="shared" si="62"/>
        <v>54</v>
      </c>
      <c r="B88" s="146" t="s">
        <v>99</v>
      </c>
      <c r="C88" s="11"/>
      <c r="D88" s="147" t="s">
        <v>3</v>
      </c>
      <c r="E88" s="11"/>
      <c r="F88" s="148" t="s">
        <v>162</v>
      </c>
      <c r="G88" s="149" t="str">
        <f t="shared" si="40"/>
        <v>ManTech54E&amp;SS-3-D-08Contr</v>
      </c>
      <c r="H88" s="149"/>
      <c r="I88" s="147" t="s">
        <v>30</v>
      </c>
      <c r="J88" s="84">
        <v>309.36</v>
      </c>
      <c r="K88" s="84">
        <f t="shared" ca="1" si="41"/>
        <v>313.61</v>
      </c>
      <c r="L88" s="84">
        <f t="shared" ca="1" si="42"/>
        <v>132.21797599999999</v>
      </c>
      <c r="M88" s="84">
        <f t="shared" ca="1" si="43"/>
        <v>62.460499437600006</v>
      </c>
      <c r="N88" s="84">
        <f t="shared" ca="1" si="44"/>
        <v>0</v>
      </c>
      <c r="O88" s="84">
        <f t="shared" ca="1" si="44"/>
        <v>0</v>
      </c>
      <c r="P88" s="84">
        <f t="shared" ca="1" si="44"/>
        <v>0</v>
      </c>
      <c r="Q88" s="84">
        <f t="shared" ca="1" si="45"/>
        <v>48.592378251834567</v>
      </c>
      <c r="R88" s="84">
        <f t="shared" ca="1" si="46"/>
        <v>556.88085368943462</v>
      </c>
      <c r="S88" s="84">
        <f t="shared" ca="1" si="47"/>
        <v>83.532128053415192</v>
      </c>
      <c r="T88" s="84">
        <f t="shared" ca="1" si="48"/>
        <v>640.41</v>
      </c>
      <c r="U88" s="151">
        <v>0</v>
      </c>
      <c r="V88" s="152">
        <f t="shared" ca="1" si="49"/>
        <v>0</v>
      </c>
      <c r="Y88" s="153">
        <f t="shared" ca="1" si="50"/>
        <v>0</v>
      </c>
      <c r="Z88" s="153">
        <f t="shared" ca="1" si="51"/>
        <v>0</v>
      </c>
      <c r="AA88" s="153">
        <f t="shared" ca="1" si="52"/>
        <v>0</v>
      </c>
      <c r="AB88" s="153">
        <f t="shared" ca="1" si="53"/>
        <v>0</v>
      </c>
      <c r="AC88" s="153">
        <f t="shared" ca="1" si="54"/>
        <v>0</v>
      </c>
      <c r="AD88" s="153">
        <f t="shared" ca="1" si="55"/>
        <v>0</v>
      </c>
      <c r="AE88" s="153">
        <f t="shared" ca="1" si="56"/>
        <v>0</v>
      </c>
      <c r="AF88" s="153">
        <f t="shared" ca="1" si="57"/>
        <v>0</v>
      </c>
      <c r="AG88" s="153">
        <f t="shared" ca="1" si="58"/>
        <v>0</v>
      </c>
      <c r="AH88" s="154"/>
      <c r="AI88" s="155">
        <f t="shared" ca="1" si="59"/>
        <v>0</v>
      </c>
      <c r="AJ88" s="156"/>
      <c r="AM88" s="24" t="str">
        <f t="shared" ca="1" si="60"/>
        <v>1</v>
      </c>
      <c r="AN88" s="24" t="str">
        <f t="shared" ca="1" si="61"/>
        <v>0</v>
      </c>
    </row>
    <row r="89" spans="1:40">
      <c r="A89" s="11">
        <f t="shared" si="62"/>
        <v>55</v>
      </c>
      <c r="B89" s="146" t="s">
        <v>100</v>
      </c>
      <c r="C89" s="11"/>
      <c r="D89" s="147" t="s">
        <v>3</v>
      </c>
      <c r="E89" s="11"/>
      <c r="F89" s="148" t="s">
        <v>159</v>
      </c>
      <c r="G89" s="149" t="str">
        <f t="shared" si="40"/>
        <v>ManTech55ITEK-3-D-12Contr</v>
      </c>
      <c r="H89" s="149"/>
      <c r="I89" s="147" t="s">
        <v>30</v>
      </c>
      <c r="J89" s="84">
        <v>538.72</v>
      </c>
      <c r="K89" s="84">
        <f t="shared" ca="1" si="41"/>
        <v>546.13</v>
      </c>
      <c r="L89" s="84">
        <f t="shared" ca="1" si="42"/>
        <v>230.24840799999998</v>
      </c>
      <c r="M89" s="84">
        <f t="shared" ca="1" si="43"/>
        <v>108.7706149608</v>
      </c>
      <c r="N89" s="84">
        <f t="shared" ca="1" si="44"/>
        <v>0</v>
      </c>
      <c r="O89" s="84">
        <f t="shared" ca="1" si="44"/>
        <v>0</v>
      </c>
      <c r="P89" s="84">
        <f t="shared" ca="1" si="44"/>
        <v>0</v>
      </c>
      <c r="Q89" s="84">
        <f t="shared" ca="1" si="45"/>
        <v>84.620246595052492</v>
      </c>
      <c r="R89" s="84">
        <f t="shared" ca="1" si="46"/>
        <v>969.76926955585259</v>
      </c>
      <c r="S89" s="84">
        <f t="shared" ca="1" si="47"/>
        <v>145.46539043337788</v>
      </c>
      <c r="T89" s="84">
        <f t="shared" ca="1" si="48"/>
        <v>1115.23</v>
      </c>
      <c r="U89" s="151">
        <v>0</v>
      </c>
      <c r="V89" s="152">
        <f t="shared" ca="1" si="49"/>
        <v>0</v>
      </c>
      <c r="Y89" s="153">
        <f t="shared" ca="1" si="50"/>
        <v>0</v>
      </c>
      <c r="Z89" s="153">
        <f t="shared" ca="1" si="51"/>
        <v>0</v>
      </c>
      <c r="AA89" s="153">
        <f t="shared" ca="1" si="52"/>
        <v>0</v>
      </c>
      <c r="AB89" s="153">
        <f t="shared" ca="1" si="53"/>
        <v>0</v>
      </c>
      <c r="AC89" s="153">
        <f t="shared" ca="1" si="54"/>
        <v>0</v>
      </c>
      <c r="AD89" s="153">
        <f t="shared" ca="1" si="55"/>
        <v>0</v>
      </c>
      <c r="AE89" s="153">
        <f t="shared" ca="1" si="56"/>
        <v>0</v>
      </c>
      <c r="AF89" s="153">
        <f t="shared" ca="1" si="57"/>
        <v>0</v>
      </c>
      <c r="AG89" s="153">
        <f t="shared" ca="1" si="58"/>
        <v>0</v>
      </c>
      <c r="AH89" s="154"/>
      <c r="AI89" s="155">
        <f t="shared" ca="1" si="59"/>
        <v>0</v>
      </c>
      <c r="AJ89" s="156"/>
      <c r="AM89" s="24" t="str">
        <f t="shared" ca="1" si="60"/>
        <v>1</v>
      </c>
      <c r="AN89" s="24" t="str">
        <f t="shared" ca="1" si="61"/>
        <v>0</v>
      </c>
    </row>
    <row r="90" spans="1:40">
      <c r="A90" s="11">
        <f t="shared" si="62"/>
        <v>56</v>
      </c>
      <c r="B90" s="146" t="s">
        <v>101</v>
      </c>
      <c r="C90" s="11"/>
      <c r="D90" s="147" t="s">
        <v>3</v>
      </c>
      <c r="E90" s="11"/>
      <c r="F90" s="148" t="s">
        <v>160</v>
      </c>
      <c r="G90" s="149" t="str">
        <f t="shared" si="40"/>
        <v>ManTech56ITEK-3-D-11Contr</v>
      </c>
      <c r="H90" s="149"/>
      <c r="I90" s="147" t="s">
        <v>30</v>
      </c>
      <c r="J90" s="84">
        <v>477.44</v>
      </c>
      <c r="K90" s="84">
        <f t="shared" ca="1" si="41"/>
        <v>484</v>
      </c>
      <c r="L90" s="84">
        <f t="shared" ca="1" si="42"/>
        <v>204.05439999999999</v>
      </c>
      <c r="M90" s="84">
        <f t="shared" ca="1" si="43"/>
        <v>96.396421439999997</v>
      </c>
      <c r="N90" s="84">
        <f t="shared" ca="1" si="44"/>
        <v>0</v>
      </c>
      <c r="O90" s="84">
        <f t="shared" ca="1" si="44"/>
        <v>0</v>
      </c>
      <c r="P90" s="84">
        <f t="shared" ca="1" si="44"/>
        <v>0</v>
      </c>
      <c r="Q90" s="84">
        <f t="shared" ca="1" si="45"/>
        <v>74.993498529664009</v>
      </c>
      <c r="R90" s="84">
        <f t="shared" ca="1" si="46"/>
        <v>859.44431996966409</v>
      </c>
      <c r="S90" s="84">
        <f t="shared" ca="1" si="47"/>
        <v>128.91664799544961</v>
      </c>
      <c r="T90" s="84">
        <f t="shared" ca="1" si="48"/>
        <v>988.36</v>
      </c>
      <c r="U90" s="151">
        <v>0</v>
      </c>
      <c r="V90" s="152">
        <f t="shared" ca="1" si="49"/>
        <v>0</v>
      </c>
      <c r="Y90" s="153">
        <f t="shared" ca="1" si="50"/>
        <v>0</v>
      </c>
      <c r="Z90" s="153">
        <f t="shared" ca="1" si="51"/>
        <v>0</v>
      </c>
      <c r="AA90" s="153">
        <f t="shared" ca="1" si="52"/>
        <v>0</v>
      </c>
      <c r="AB90" s="153">
        <f t="shared" ca="1" si="53"/>
        <v>0</v>
      </c>
      <c r="AC90" s="153">
        <f t="shared" ca="1" si="54"/>
        <v>0</v>
      </c>
      <c r="AD90" s="153">
        <f t="shared" ca="1" si="55"/>
        <v>0</v>
      </c>
      <c r="AE90" s="153">
        <f t="shared" ca="1" si="56"/>
        <v>0</v>
      </c>
      <c r="AF90" s="153">
        <f t="shared" ca="1" si="57"/>
        <v>0</v>
      </c>
      <c r="AG90" s="153">
        <f t="shared" ca="1" si="58"/>
        <v>0</v>
      </c>
      <c r="AH90" s="154"/>
      <c r="AI90" s="155">
        <f t="shared" ca="1" si="59"/>
        <v>0</v>
      </c>
      <c r="AJ90" s="156"/>
      <c r="AM90" s="24" t="str">
        <f t="shared" ca="1" si="60"/>
        <v>1</v>
      </c>
      <c r="AN90" s="24" t="str">
        <f t="shared" ca="1" si="61"/>
        <v>0</v>
      </c>
    </row>
    <row r="91" spans="1:40">
      <c r="A91" s="11">
        <f t="shared" si="62"/>
        <v>57</v>
      </c>
      <c r="B91" s="146" t="s">
        <v>102</v>
      </c>
      <c r="C91" s="11"/>
      <c r="D91" s="147" t="s">
        <v>3</v>
      </c>
      <c r="E91" s="11"/>
      <c r="F91" s="148" t="s">
        <v>161</v>
      </c>
      <c r="G91" s="149" t="str">
        <f t="shared" si="40"/>
        <v>ManTech57ITEK-3-D-08Contr</v>
      </c>
      <c r="H91" s="149"/>
      <c r="I91" s="147" t="s">
        <v>30</v>
      </c>
      <c r="J91" s="84">
        <v>311.44</v>
      </c>
      <c r="K91" s="84">
        <f t="shared" ca="1" si="41"/>
        <v>315.72000000000003</v>
      </c>
      <c r="L91" s="84">
        <f t="shared" ca="1" si="42"/>
        <v>133.107552</v>
      </c>
      <c r="M91" s="84">
        <f t="shared" ca="1" si="43"/>
        <v>62.880740035200006</v>
      </c>
      <c r="N91" s="84">
        <f t="shared" ca="1" si="44"/>
        <v>0</v>
      </c>
      <c r="O91" s="84">
        <f t="shared" ca="1" si="44"/>
        <v>0</v>
      </c>
      <c r="P91" s="84">
        <f t="shared" ca="1" si="44"/>
        <v>0</v>
      </c>
      <c r="Q91" s="84">
        <f t="shared" ca="1" si="45"/>
        <v>48.919312718565124</v>
      </c>
      <c r="R91" s="84">
        <f t="shared" ca="1" si="46"/>
        <v>560.62760475376513</v>
      </c>
      <c r="S91" s="84">
        <f t="shared" ca="1" si="47"/>
        <v>84.09414071306476</v>
      </c>
      <c r="T91" s="84">
        <f t="shared" ca="1" si="48"/>
        <v>644.72</v>
      </c>
      <c r="U91" s="151">
        <v>0</v>
      </c>
      <c r="V91" s="152">
        <f t="shared" ca="1" si="49"/>
        <v>0</v>
      </c>
      <c r="Y91" s="153">
        <f t="shared" ca="1" si="50"/>
        <v>0</v>
      </c>
      <c r="Z91" s="153">
        <f t="shared" ca="1" si="51"/>
        <v>0</v>
      </c>
      <c r="AA91" s="153">
        <f t="shared" ca="1" si="52"/>
        <v>0</v>
      </c>
      <c r="AB91" s="153">
        <f t="shared" ca="1" si="53"/>
        <v>0</v>
      </c>
      <c r="AC91" s="153">
        <f t="shared" ca="1" si="54"/>
        <v>0</v>
      </c>
      <c r="AD91" s="153">
        <f t="shared" ca="1" si="55"/>
        <v>0</v>
      </c>
      <c r="AE91" s="153">
        <f t="shared" ca="1" si="56"/>
        <v>0</v>
      </c>
      <c r="AF91" s="153">
        <f t="shared" ca="1" si="57"/>
        <v>0</v>
      </c>
      <c r="AG91" s="153">
        <f t="shared" ca="1" si="58"/>
        <v>0</v>
      </c>
      <c r="AH91" s="154"/>
      <c r="AI91" s="155">
        <f t="shared" ca="1" si="59"/>
        <v>0</v>
      </c>
      <c r="AJ91" s="156"/>
      <c r="AM91" s="24" t="str">
        <f t="shared" ca="1" si="60"/>
        <v>1</v>
      </c>
      <c r="AN91" s="24" t="str">
        <f t="shared" ca="1" si="61"/>
        <v>0</v>
      </c>
    </row>
    <row r="92" spans="1:40">
      <c r="A92" s="11">
        <f t="shared" si="62"/>
        <v>58</v>
      </c>
      <c r="B92" s="146" t="s">
        <v>103</v>
      </c>
      <c r="C92" s="11"/>
      <c r="D92" s="147" t="s">
        <v>3</v>
      </c>
      <c r="E92" s="11"/>
      <c r="F92" s="148" t="s">
        <v>151</v>
      </c>
      <c r="G92" s="149" t="str">
        <f t="shared" si="40"/>
        <v>ManTech58E&amp;SS-3-D-12Contr</v>
      </c>
      <c r="H92" s="149"/>
      <c r="I92" s="147" t="s">
        <v>30</v>
      </c>
      <c r="J92" s="84">
        <v>564.72</v>
      </c>
      <c r="K92" s="84">
        <f t="shared" ca="1" si="41"/>
        <v>572.48</v>
      </c>
      <c r="L92" s="84">
        <f t="shared" ca="1" si="42"/>
        <v>241.35756799999999</v>
      </c>
      <c r="M92" s="84">
        <f t="shared" ca="1" si="43"/>
        <v>114.01864327680001</v>
      </c>
      <c r="N92" s="84">
        <f t="shared" ca="1" si="44"/>
        <v>0</v>
      </c>
      <c r="O92" s="84">
        <f t="shared" ca="1" si="44"/>
        <v>0</v>
      </c>
      <c r="P92" s="84">
        <f t="shared" ca="1" si="44"/>
        <v>0</v>
      </c>
      <c r="Q92" s="84">
        <f t="shared" ca="1" si="45"/>
        <v>88.703053798062086</v>
      </c>
      <c r="R92" s="84">
        <f t="shared" ca="1" si="46"/>
        <v>1016.5592650748622</v>
      </c>
      <c r="S92" s="84">
        <f t="shared" ca="1" si="47"/>
        <v>152.48388976122934</v>
      </c>
      <c r="T92" s="84">
        <f t="shared" ca="1" si="48"/>
        <v>1169.04</v>
      </c>
      <c r="U92" s="151">
        <v>0</v>
      </c>
      <c r="V92" s="152">
        <f t="shared" ca="1" si="49"/>
        <v>0</v>
      </c>
      <c r="Y92" s="153">
        <f t="shared" ca="1" si="50"/>
        <v>0</v>
      </c>
      <c r="Z92" s="153">
        <f t="shared" ca="1" si="51"/>
        <v>0</v>
      </c>
      <c r="AA92" s="153">
        <f t="shared" ca="1" si="52"/>
        <v>0</v>
      </c>
      <c r="AB92" s="153">
        <f t="shared" ca="1" si="53"/>
        <v>0</v>
      </c>
      <c r="AC92" s="153">
        <f t="shared" ca="1" si="54"/>
        <v>0</v>
      </c>
      <c r="AD92" s="153">
        <f t="shared" ca="1" si="55"/>
        <v>0</v>
      </c>
      <c r="AE92" s="153">
        <f t="shared" ca="1" si="56"/>
        <v>0</v>
      </c>
      <c r="AF92" s="153">
        <f t="shared" ca="1" si="57"/>
        <v>0</v>
      </c>
      <c r="AG92" s="153">
        <f t="shared" ca="1" si="58"/>
        <v>0</v>
      </c>
      <c r="AH92" s="154"/>
      <c r="AI92" s="155">
        <f t="shared" ca="1" si="59"/>
        <v>0</v>
      </c>
      <c r="AJ92" s="156"/>
      <c r="AM92" s="24" t="str">
        <f t="shared" ca="1" si="60"/>
        <v>1</v>
      </c>
      <c r="AN92" s="24" t="str">
        <f t="shared" ca="1" si="61"/>
        <v>0</v>
      </c>
    </row>
    <row r="93" spans="1:40">
      <c r="A93" s="11">
        <f t="shared" si="62"/>
        <v>59</v>
      </c>
      <c r="B93" s="146" t="s">
        <v>104</v>
      </c>
      <c r="C93" s="11"/>
      <c r="D93" s="147" t="s">
        <v>3</v>
      </c>
      <c r="E93" s="11"/>
      <c r="F93" s="148" t="s">
        <v>152</v>
      </c>
      <c r="G93" s="149" t="str">
        <f t="shared" si="40"/>
        <v>ManTech59E&amp;SS-3-D-11Contr</v>
      </c>
      <c r="H93" s="149"/>
      <c r="I93" s="147" t="s">
        <v>30</v>
      </c>
      <c r="J93" s="84">
        <v>486.64</v>
      </c>
      <c r="K93" s="84">
        <f t="shared" ca="1" si="41"/>
        <v>493.33</v>
      </c>
      <c r="L93" s="84">
        <f t="shared" ca="1" si="42"/>
        <v>207.98792799999998</v>
      </c>
      <c r="M93" s="84">
        <f t="shared" ca="1" si="43"/>
        <v>98.254641712799994</v>
      </c>
      <c r="N93" s="84">
        <f t="shared" ca="1" si="44"/>
        <v>0</v>
      </c>
      <c r="O93" s="84">
        <f t="shared" ca="1" si="44"/>
        <v>0</v>
      </c>
      <c r="P93" s="84">
        <f t="shared" ca="1" si="44"/>
        <v>0</v>
      </c>
      <c r="Q93" s="84">
        <f t="shared" ca="1" si="45"/>
        <v>76.439137664543679</v>
      </c>
      <c r="R93" s="84">
        <f t="shared" ca="1" si="46"/>
        <v>876.01170737734355</v>
      </c>
      <c r="S93" s="84">
        <f t="shared" ca="1" si="47"/>
        <v>131.40175610660154</v>
      </c>
      <c r="T93" s="84">
        <f t="shared" ca="1" si="48"/>
        <v>1007.41</v>
      </c>
      <c r="U93" s="151">
        <v>0</v>
      </c>
      <c r="V93" s="152">
        <f t="shared" ca="1" si="49"/>
        <v>0</v>
      </c>
      <c r="Y93" s="153">
        <f t="shared" ca="1" si="50"/>
        <v>0</v>
      </c>
      <c r="Z93" s="153">
        <f t="shared" ca="1" si="51"/>
        <v>0</v>
      </c>
      <c r="AA93" s="153">
        <f t="shared" ca="1" si="52"/>
        <v>0</v>
      </c>
      <c r="AB93" s="153">
        <f t="shared" ca="1" si="53"/>
        <v>0</v>
      </c>
      <c r="AC93" s="153">
        <f t="shared" ca="1" si="54"/>
        <v>0</v>
      </c>
      <c r="AD93" s="153">
        <f t="shared" ca="1" si="55"/>
        <v>0</v>
      </c>
      <c r="AE93" s="153">
        <f t="shared" ca="1" si="56"/>
        <v>0</v>
      </c>
      <c r="AF93" s="153">
        <f t="shared" ca="1" si="57"/>
        <v>0</v>
      </c>
      <c r="AG93" s="153">
        <f t="shared" ca="1" si="58"/>
        <v>0</v>
      </c>
      <c r="AH93" s="154"/>
      <c r="AI93" s="155">
        <f t="shared" ca="1" si="59"/>
        <v>0</v>
      </c>
      <c r="AJ93" s="156"/>
      <c r="AM93" s="24" t="str">
        <f t="shared" ca="1" si="60"/>
        <v>1</v>
      </c>
      <c r="AN93" s="24" t="str">
        <f t="shared" ca="1" si="61"/>
        <v>0</v>
      </c>
    </row>
    <row r="94" spans="1:40">
      <c r="A94" s="11">
        <f t="shared" si="62"/>
        <v>60</v>
      </c>
      <c r="B94" s="146" t="s">
        <v>105</v>
      </c>
      <c r="C94" s="11"/>
      <c r="D94" s="147" t="s">
        <v>3</v>
      </c>
      <c r="E94" s="11"/>
      <c r="F94" s="148" t="s">
        <v>162</v>
      </c>
      <c r="G94" s="149" t="str">
        <f t="shared" si="40"/>
        <v>ManTech60E&amp;SS-3-D-08Contr</v>
      </c>
      <c r="H94" s="149"/>
      <c r="I94" s="147" t="s">
        <v>30</v>
      </c>
      <c r="J94" s="84">
        <v>309.36</v>
      </c>
      <c r="K94" s="84">
        <f t="shared" ca="1" si="41"/>
        <v>313.61</v>
      </c>
      <c r="L94" s="84">
        <f t="shared" ca="1" si="42"/>
        <v>132.21797599999999</v>
      </c>
      <c r="M94" s="84">
        <f t="shared" ca="1" si="43"/>
        <v>62.460499437600006</v>
      </c>
      <c r="N94" s="84">
        <f t="shared" ref="N94:P109" ca="1" si="63">$K94*(VLOOKUP($I94,$I$9:$S$24,N$6,FALSE))</f>
        <v>0</v>
      </c>
      <c r="O94" s="84">
        <f t="shared" ca="1" si="63"/>
        <v>0</v>
      </c>
      <c r="P94" s="84">
        <f t="shared" ca="1" si="63"/>
        <v>0</v>
      </c>
      <c r="Q94" s="84">
        <f t="shared" ca="1" si="45"/>
        <v>48.592378251834567</v>
      </c>
      <c r="R94" s="84">
        <f t="shared" ca="1" si="46"/>
        <v>556.88085368943462</v>
      </c>
      <c r="S94" s="84">
        <f t="shared" ca="1" si="47"/>
        <v>83.532128053415192</v>
      </c>
      <c r="T94" s="84">
        <f t="shared" ca="1" si="48"/>
        <v>640.41</v>
      </c>
      <c r="U94" s="151">
        <v>0</v>
      </c>
      <c r="V94" s="152">
        <f t="shared" ca="1" si="49"/>
        <v>0</v>
      </c>
      <c r="Y94" s="153">
        <f t="shared" ca="1" si="50"/>
        <v>0</v>
      </c>
      <c r="Z94" s="153">
        <f t="shared" ca="1" si="51"/>
        <v>0</v>
      </c>
      <c r="AA94" s="153">
        <f t="shared" ca="1" si="52"/>
        <v>0</v>
      </c>
      <c r="AB94" s="153">
        <f t="shared" ca="1" si="53"/>
        <v>0</v>
      </c>
      <c r="AC94" s="153">
        <f t="shared" ca="1" si="54"/>
        <v>0</v>
      </c>
      <c r="AD94" s="153">
        <f t="shared" ca="1" si="55"/>
        <v>0</v>
      </c>
      <c r="AE94" s="153">
        <f t="shared" ca="1" si="56"/>
        <v>0</v>
      </c>
      <c r="AF94" s="153">
        <f t="shared" ca="1" si="57"/>
        <v>0</v>
      </c>
      <c r="AG94" s="153">
        <f t="shared" ca="1" si="58"/>
        <v>0</v>
      </c>
      <c r="AH94" s="154"/>
      <c r="AI94" s="155">
        <f t="shared" ca="1" si="59"/>
        <v>0</v>
      </c>
      <c r="AJ94" s="156"/>
      <c r="AM94" s="24" t="str">
        <f t="shared" ca="1" si="60"/>
        <v>1</v>
      </c>
      <c r="AN94" s="24" t="str">
        <f t="shared" ca="1" si="61"/>
        <v>0</v>
      </c>
    </row>
    <row r="95" spans="1:40">
      <c r="A95" s="11">
        <f t="shared" si="62"/>
        <v>61</v>
      </c>
      <c r="B95" s="146" t="s">
        <v>106</v>
      </c>
      <c r="C95" s="11"/>
      <c r="D95" s="147" t="s">
        <v>3</v>
      </c>
      <c r="E95" s="11"/>
      <c r="F95" s="148" t="s">
        <v>163</v>
      </c>
      <c r="G95" s="149" t="str">
        <f t="shared" si="40"/>
        <v>ManTech61TEKA-3-D-12Contr</v>
      </c>
      <c r="H95" s="149"/>
      <c r="I95" s="147" t="s">
        <v>30</v>
      </c>
      <c r="J95" s="84">
        <v>520.24</v>
      </c>
      <c r="K95" s="84">
        <f t="shared" ca="1" si="41"/>
        <v>527.39</v>
      </c>
      <c r="L95" s="84">
        <f t="shared" ca="1" si="42"/>
        <v>222.34762399999997</v>
      </c>
      <c r="M95" s="84">
        <f t="shared" ca="1" si="43"/>
        <v>105.0382411224</v>
      </c>
      <c r="N95" s="84">
        <f t="shared" ca="1" si="63"/>
        <v>0</v>
      </c>
      <c r="O95" s="84">
        <f t="shared" ca="1" si="63"/>
        <v>0</v>
      </c>
      <c r="P95" s="84">
        <f t="shared" ca="1" si="63"/>
        <v>0</v>
      </c>
      <c r="Q95" s="84">
        <f t="shared" ca="1" si="45"/>
        <v>81.716572705701438</v>
      </c>
      <c r="R95" s="84">
        <f t="shared" ca="1" si="46"/>
        <v>936.4924378281014</v>
      </c>
      <c r="S95" s="84">
        <f t="shared" ca="1" si="47"/>
        <v>140.4738656742152</v>
      </c>
      <c r="T95" s="84">
        <f t="shared" ca="1" si="48"/>
        <v>1076.97</v>
      </c>
      <c r="U95" s="151">
        <v>0</v>
      </c>
      <c r="V95" s="152">
        <f t="shared" ca="1" si="49"/>
        <v>0</v>
      </c>
      <c r="Y95" s="153">
        <f t="shared" ca="1" si="50"/>
        <v>0</v>
      </c>
      <c r="Z95" s="153">
        <f t="shared" ca="1" si="51"/>
        <v>0</v>
      </c>
      <c r="AA95" s="153">
        <f t="shared" ca="1" si="52"/>
        <v>0</v>
      </c>
      <c r="AB95" s="153">
        <f t="shared" ca="1" si="53"/>
        <v>0</v>
      </c>
      <c r="AC95" s="153">
        <f t="shared" ca="1" si="54"/>
        <v>0</v>
      </c>
      <c r="AD95" s="153">
        <f t="shared" ca="1" si="55"/>
        <v>0</v>
      </c>
      <c r="AE95" s="153">
        <f t="shared" ca="1" si="56"/>
        <v>0</v>
      </c>
      <c r="AF95" s="153">
        <f t="shared" ca="1" si="57"/>
        <v>0</v>
      </c>
      <c r="AG95" s="153">
        <f t="shared" ca="1" si="58"/>
        <v>0</v>
      </c>
      <c r="AH95" s="154"/>
      <c r="AI95" s="155">
        <f t="shared" ca="1" si="59"/>
        <v>0</v>
      </c>
      <c r="AJ95" s="156"/>
      <c r="AM95" s="24" t="str">
        <f t="shared" ca="1" si="60"/>
        <v>1</v>
      </c>
      <c r="AN95" s="24" t="str">
        <f t="shared" ca="1" si="61"/>
        <v>0</v>
      </c>
    </row>
    <row r="96" spans="1:40">
      <c r="A96" s="11">
        <f t="shared" si="62"/>
        <v>62</v>
      </c>
      <c r="B96" s="146" t="s">
        <v>107</v>
      </c>
      <c r="C96" s="11"/>
      <c r="D96" s="147" t="s">
        <v>3</v>
      </c>
      <c r="E96" s="11"/>
      <c r="F96" s="148" t="s">
        <v>164</v>
      </c>
      <c r="G96" s="149" t="str">
        <f t="shared" si="40"/>
        <v>ManTech62TEKA-3-D-11Contr</v>
      </c>
      <c r="H96" s="149"/>
      <c r="I96" s="147" t="s">
        <v>30</v>
      </c>
      <c r="J96" s="84">
        <v>478.72</v>
      </c>
      <c r="K96" s="84">
        <f t="shared" ca="1" si="41"/>
        <v>485.3</v>
      </c>
      <c r="L96" s="84">
        <f t="shared" ca="1" si="42"/>
        <v>204.60247999999999</v>
      </c>
      <c r="M96" s="84">
        <f t="shared" ca="1" si="43"/>
        <v>96.655337447999997</v>
      </c>
      <c r="N96" s="84">
        <f t="shared" ca="1" si="63"/>
        <v>0</v>
      </c>
      <c r="O96" s="84">
        <f t="shared" ca="1" si="63"/>
        <v>0</v>
      </c>
      <c r="P96" s="84">
        <f t="shared" ca="1" si="63"/>
        <v>0</v>
      </c>
      <c r="Q96" s="84">
        <f t="shared" ca="1" si="45"/>
        <v>75.194927348028799</v>
      </c>
      <c r="R96" s="84">
        <f t="shared" ca="1" si="46"/>
        <v>861.75274479602876</v>
      </c>
      <c r="S96" s="84">
        <f t="shared" ca="1" si="47"/>
        <v>129.26291171940431</v>
      </c>
      <c r="T96" s="84">
        <f t="shared" ca="1" si="48"/>
        <v>991.02</v>
      </c>
      <c r="U96" s="151">
        <v>0</v>
      </c>
      <c r="V96" s="152">
        <f t="shared" ca="1" si="49"/>
        <v>0</v>
      </c>
      <c r="Y96" s="153">
        <f t="shared" ca="1" si="50"/>
        <v>0</v>
      </c>
      <c r="Z96" s="153">
        <f t="shared" ca="1" si="51"/>
        <v>0</v>
      </c>
      <c r="AA96" s="153">
        <f t="shared" ca="1" si="52"/>
        <v>0</v>
      </c>
      <c r="AB96" s="153">
        <f t="shared" ca="1" si="53"/>
        <v>0</v>
      </c>
      <c r="AC96" s="153">
        <f t="shared" ca="1" si="54"/>
        <v>0</v>
      </c>
      <c r="AD96" s="153">
        <f t="shared" ca="1" si="55"/>
        <v>0</v>
      </c>
      <c r="AE96" s="153">
        <f t="shared" ca="1" si="56"/>
        <v>0</v>
      </c>
      <c r="AF96" s="153">
        <f t="shared" ca="1" si="57"/>
        <v>0</v>
      </c>
      <c r="AG96" s="153">
        <f t="shared" ca="1" si="58"/>
        <v>0</v>
      </c>
      <c r="AH96" s="154"/>
      <c r="AI96" s="155">
        <f t="shared" ca="1" si="59"/>
        <v>0</v>
      </c>
      <c r="AJ96" s="156"/>
      <c r="AM96" s="24" t="str">
        <f t="shared" ca="1" si="60"/>
        <v>1</v>
      </c>
      <c r="AN96" s="24" t="str">
        <f t="shared" ca="1" si="61"/>
        <v>0</v>
      </c>
    </row>
    <row r="97" spans="1:40">
      <c r="A97" s="11">
        <f t="shared" si="62"/>
        <v>63</v>
      </c>
      <c r="B97" s="146" t="s">
        <v>108</v>
      </c>
      <c r="C97" s="11"/>
      <c r="D97" s="147" t="s">
        <v>3</v>
      </c>
      <c r="E97" s="11"/>
      <c r="F97" s="148" t="s">
        <v>165</v>
      </c>
      <c r="G97" s="149" t="str">
        <f t="shared" si="40"/>
        <v>ManTech63TEKA-3-D-08Contr</v>
      </c>
      <c r="H97" s="149"/>
      <c r="I97" s="147" t="s">
        <v>30</v>
      </c>
      <c r="J97" s="84">
        <v>326.95999999999998</v>
      </c>
      <c r="K97" s="84">
        <f t="shared" ca="1" si="41"/>
        <v>331.46</v>
      </c>
      <c r="L97" s="84">
        <f t="shared" ca="1" si="42"/>
        <v>139.74353599999998</v>
      </c>
      <c r="M97" s="84">
        <f t="shared" ca="1" si="43"/>
        <v>66.015615393600001</v>
      </c>
      <c r="N97" s="84">
        <f t="shared" ca="1" si="63"/>
        <v>0</v>
      </c>
      <c r="O97" s="84">
        <f t="shared" ca="1" si="63"/>
        <v>0</v>
      </c>
      <c r="P97" s="84">
        <f t="shared" ca="1" si="63"/>
        <v>0</v>
      </c>
      <c r="Q97" s="84">
        <f t="shared" ca="1" si="45"/>
        <v>51.358150873228162</v>
      </c>
      <c r="R97" s="84">
        <f t="shared" ca="1" si="46"/>
        <v>588.57730226682816</v>
      </c>
      <c r="S97" s="84">
        <f t="shared" ca="1" si="47"/>
        <v>88.28659534002422</v>
      </c>
      <c r="T97" s="84">
        <f t="shared" ca="1" si="48"/>
        <v>676.86</v>
      </c>
      <c r="U97" s="151">
        <v>0</v>
      </c>
      <c r="V97" s="152">
        <f t="shared" ca="1" si="49"/>
        <v>0</v>
      </c>
      <c r="Y97" s="153">
        <f t="shared" ca="1" si="50"/>
        <v>0</v>
      </c>
      <c r="Z97" s="153">
        <f t="shared" ca="1" si="51"/>
        <v>0</v>
      </c>
      <c r="AA97" s="153">
        <f t="shared" ca="1" si="52"/>
        <v>0</v>
      </c>
      <c r="AB97" s="153">
        <f t="shared" ca="1" si="53"/>
        <v>0</v>
      </c>
      <c r="AC97" s="153">
        <f t="shared" ca="1" si="54"/>
        <v>0</v>
      </c>
      <c r="AD97" s="153">
        <f t="shared" ca="1" si="55"/>
        <v>0</v>
      </c>
      <c r="AE97" s="153">
        <f t="shared" ca="1" si="56"/>
        <v>0</v>
      </c>
      <c r="AF97" s="153">
        <f t="shared" ca="1" si="57"/>
        <v>0</v>
      </c>
      <c r="AG97" s="153">
        <f t="shared" ca="1" si="58"/>
        <v>0</v>
      </c>
      <c r="AH97" s="154"/>
      <c r="AI97" s="155">
        <f t="shared" ca="1" si="59"/>
        <v>0</v>
      </c>
      <c r="AJ97" s="156"/>
      <c r="AM97" s="24" t="str">
        <f t="shared" ca="1" si="60"/>
        <v>1</v>
      </c>
      <c r="AN97" s="24" t="str">
        <f t="shared" ca="1" si="61"/>
        <v>0</v>
      </c>
    </row>
    <row r="98" spans="1:40">
      <c r="A98" s="11">
        <f t="shared" si="62"/>
        <v>64</v>
      </c>
      <c r="B98" s="146" t="s">
        <v>109</v>
      </c>
      <c r="C98" s="11"/>
      <c r="D98" s="147" t="s">
        <v>3</v>
      </c>
      <c r="E98" s="11"/>
      <c r="F98" s="148" t="s">
        <v>156</v>
      </c>
      <c r="G98" s="149" t="str">
        <f t="shared" si="40"/>
        <v>ManTech64INTL-3-D-12Contr</v>
      </c>
      <c r="H98" s="149"/>
      <c r="I98" s="147" t="s">
        <v>30</v>
      </c>
      <c r="J98" s="84">
        <v>492.96</v>
      </c>
      <c r="K98" s="84">
        <f t="shared" ca="1" si="41"/>
        <v>499.74</v>
      </c>
      <c r="L98" s="84">
        <f t="shared" ca="1" si="42"/>
        <v>210.69038399999999</v>
      </c>
      <c r="M98" s="84">
        <f t="shared" ca="1" si="43"/>
        <v>99.531296798400007</v>
      </c>
      <c r="N98" s="84">
        <f t="shared" ca="1" si="63"/>
        <v>0</v>
      </c>
      <c r="O98" s="84">
        <f t="shared" ca="1" si="63"/>
        <v>0</v>
      </c>
      <c r="P98" s="84">
        <f t="shared" ca="1" si="63"/>
        <v>0</v>
      </c>
      <c r="Q98" s="84">
        <f t="shared" ca="1" si="45"/>
        <v>77.432336684327041</v>
      </c>
      <c r="R98" s="84">
        <f t="shared" ca="1" si="46"/>
        <v>887.39401748272712</v>
      </c>
      <c r="S98" s="84">
        <f t="shared" ca="1" si="47"/>
        <v>133.10910262240907</v>
      </c>
      <c r="T98" s="84">
        <f t="shared" ca="1" si="48"/>
        <v>1020.5</v>
      </c>
      <c r="U98" s="151">
        <v>0</v>
      </c>
      <c r="V98" s="152">
        <f t="shared" ca="1" si="49"/>
        <v>0</v>
      </c>
      <c r="Y98" s="153">
        <f t="shared" ca="1" si="50"/>
        <v>0</v>
      </c>
      <c r="Z98" s="153">
        <f t="shared" ca="1" si="51"/>
        <v>0</v>
      </c>
      <c r="AA98" s="153">
        <f t="shared" ca="1" si="52"/>
        <v>0</v>
      </c>
      <c r="AB98" s="153">
        <f t="shared" ca="1" si="53"/>
        <v>0</v>
      </c>
      <c r="AC98" s="153">
        <f t="shared" ca="1" si="54"/>
        <v>0</v>
      </c>
      <c r="AD98" s="153">
        <f t="shared" ca="1" si="55"/>
        <v>0</v>
      </c>
      <c r="AE98" s="153">
        <f t="shared" ca="1" si="56"/>
        <v>0</v>
      </c>
      <c r="AF98" s="153">
        <f t="shared" ca="1" si="57"/>
        <v>0</v>
      </c>
      <c r="AG98" s="153">
        <f t="shared" ca="1" si="58"/>
        <v>0</v>
      </c>
      <c r="AH98" s="154"/>
      <c r="AI98" s="155">
        <f t="shared" ca="1" si="59"/>
        <v>0</v>
      </c>
      <c r="AJ98" s="156"/>
      <c r="AM98" s="24" t="str">
        <f t="shared" ca="1" si="60"/>
        <v>1</v>
      </c>
      <c r="AN98" s="24" t="str">
        <f t="shared" ca="1" si="61"/>
        <v>0</v>
      </c>
    </row>
    <row r="99" spans="1:40">
      <c r="A99" s="11">
        <f t="shared" si="62"/>
        <v>65</v>
      </c>
      <c r="B99" s="146" t="s">
        <v>110</v>
      </c>
      <c r="C99" s="11"/>
      <c r="D99" s="147" t="s">
        <v>3</v>
      </c>
      <c r="E99" s="11"/>
      <c r="F99" s="148" t="s">
        <v>157</v>
      </c>
      <c r="G99" s="149" t="str">
        <f t="shared" si="40"/>
        <v>ManTech65INTL-3-D-11Contr</v>
      </c>
      <c r="H99" s="149"/>
      <c r="I99" s="147" t="s">
        <v>30</v>
      </c>
      <c r="J99" s="84">
        <v>432.08</v>
      </c>
      <c r="K99" s="84">
        <f t="shared" ca="1" si="41"/>
        <v>438.02</v>
      </c>
      <c r="L99" s="84">
        <f t="shared" ca="1" si="42"/>
        <v>184.66923199999999</v>
      </c>
      <c r="M99" s="84">
        <f t="shared" ca="1" si="43"/>
        <v>87.238761403199987</v>
      </c>
      <c r="N99" s="84">
        <f t="shared" ca="1" si="63"/>
        <v>0</v>
      </c>
      <c r="O99" s="84">
        <f t="shared" ca="1" si="63"/>
        <v>0</v>
      </c>
      <c r="P99" s="84">
        <f t="shared" ca="1" si="63"/>
        <v>0</v>
      </c>
      <c r="Q99" s="84">
        <f t="shared" ca="1" si="45"/>
        <v>67.869116169345915</v>
      </c>
      <c r="R99" s="84">
        <f t="shared" ca="1" si="46"/>
        <v>777.79710957254588</v>
      </c>
      <c r="S99" s="84">
        <f t="shared" ca="1" si="47"/>
        <v>116.66956643588188</v>
      </c>
      <c r="T99" s="84">
        <f t="shared" ca="1" si="48"/>
        <v>894.47</v>
      </c>
      <c r="U99" s="151">
        <v>0</v>
      </c>
      <c r="V99" s="152">
        <f t="shared" ca="1" si="49"/>
        <v>0</v>
      </c>
      <c r="Y99" s="153">
        <f t="shared" ca="1" si="50"/>
        <v>0</v>
      </c>
      <c r="Z99" s="153">
        <f t="shared" ca="1" si="51"/>
        <v>0</v>
      </c>
      <c r="AA99" s="153">
        <f t="shared" ca="1" si="52"/>
        <v>0</v>
      </c>
      <c r="AB99" s="153">
        <f t="shared" ca="1" si="53"/>
        <v>0</v>
      </c>
      <c r="AC99" s="153">
        <f t="shared" ca="1" si="54"/>
        <v>0</v>
      </c>
      <c r="AD99" s="153">
        <f t="shared" ca="1" si="55"/>
        <v>0</v>
      </c>
      <c r="AE99" s="153">
        <f t="shared" ca="1" si="56"/>
        <v>0</v>
      </c>
      <c r="AF99" s="153">
        <f t="shared" ca="1" si="57"/>
        <v>0</v>
      </c>
      <c r="AG99" s="153">
        <f t="shared" ca="1" si="58"/>
        <v>0</v>
      </c>
      <c r="AH99" s="154"/>
      <c r="AI99" s="155">
        <f t="shared" ca="1" si="59"/>
        <v>0</v>
      </c>
      <c r="AJ99" s="156"/>
      <c r="AM99" s="24" t="str">
        <f t="shared" ca="1" si="60"/>
        <v>1</v>
      </c>
      <c r="AN99" s="24" t="str">
        <f t="shared" ca="1" si="61"/>
        <v>0</v>
      </c>
    </row>
    <row r="100" spans="1:40">
      <c r="A100" s="11">
        <f t="shared" si="62"/>
        <v>66</v>
      </c>
      <c r="B100" s="146" t="s">
        <v>111</v>
      </c>
      <c r="C100" s="11"/>
      <c r="D100" s="147" t="s">
        <v>3</v>
      </c>
      <c r="E100" s="11"/>
      <c r="F100" s="148" t="s">
        <v>158</v>
      </c>
      <c r="G100" s="149" t="str">
        <f t="shared" si="40"/>
        <v>ManTech66INTL-3-D-08Contr</v>
      </c>
      <c r="H100" s="149"/>
      <c r="I100" s="147" t="s">
        <v>30</v>
      </c>
      <c r="J100" s="84">
        <v>307.68</v>
      </c>
      <c r="K100" s="84">
        <f t="shared" ca="1" si="41"/>
        <v>311.91000000000003</v>
      </c>
      <c r="L100" s="84">
        <f t="shared" ca="1" si="42"/>
        <v>131.50125600000001</v>
      </c>
      <c r="M100" s="84">
        <f t="shared" ca="1" si="43"/>
        <v>62.121916965600008</v>
      </c>
      <c r="N100" s="84">
        <f t="shared" ca="1" si="63"/>
        <v>0</v>
      </c>
      <c r="O100" s="84">
        <f t="shared" ca="1" si="63"/>
        <v>0</v>
      </c>
      <c r="P100" s="84">
        <f t="shared" ca="1" si="63"/>
        <v>0</v>
      </c>
      <c r="Q100" s="84">
        <f t="shared" ca="1" si="45"/>
        <v>48.328971335511369</v>
      </c>
      <c r="R100" s="84">
        <f t="shared" ca="1" si="46"/>
        <v>553.86214430111136</v>
      </c>
      <c r="S100" s="84">
        <f t="shared" ca="1" si="47"/>
        <v>83.079321645166701</v>
      </c>
      <c r="T100" s="84">
        <f t="shared" ca="1" si="48"/>
        <v>636.94000000000005</v>
      </c>
      <c r="U100" s="151">
        <v>0</v>
      </c>
      <c r="V100" s="152">
        <f t="shared" ca="1" si="49"/>
        <v>0</v>
      </c>
      <c r="Y100" s="153">
        <f t="shared" ca="1" si="50"/>
        <v>0</v>
      </c>
      <c r="Z100" s="153">
        <f t="shared" ca="1" si="51"/>
        <v>0</v>
      </c>
      <c r="AA100" s="153">
        <f t="shared" ca="1" si="52"/>
        <v>0</v>
      </c>
      <c r="AB100" s="153">
        <f t="shared" ca="1" si="53"/>
        <v>0</v>
      </c>
      <c r="AC100" s="153">
        <f t="shared" ca="1" si="54"/>
        <v>0</v>
      </c>
      <c r="AD100" s="153">
        <f t="shared" ca="1" si="55"/>
        <v>0</v>
      </c>
      <c r="AE100" s="153">
        <f t="shared" ca="1" si="56"/>
        <v>0</v>
      </c>
      <c r="AF100" s="153">
        <f t="shared" ca="1" si="57"/>
        <v>0</v>
      </c>
      <c r="AG100" s="153">
        <f t="shared" ca="1" si="58"/>
        <v>0</v>
      </c>
      <c r="AH100" s="154"/>
      <c r="AI100" s="155">
        <f t="shared" ca="1" si="59"/>
        <v>0</v>
      </c>
      <c r="AJ100" s="156"/>
      <c r="AM100" s="24" t="str">
        <f t="shared" ca="1" si="60"/>
        <v>1</v>
      </c>
      <c r="AN100" s="24" t="str">
        <f t="shared" ca="1" si="61"/>
        <v>0</v>
      </c>
    </row>
    <row r="101" spans="1:40">
      <c r="A101" s="11">
        <f t="shared" si="62"/>
        <v>67</v>
      </c>
      <c r="B101" s="146" t="s">
        <v>112</v>
      </c>
      <c r="C101" s="11"/>
      <c r="D101" s="147" t="s">
        <v>3</v>
      </c>
      <c r="E101" s="11"/>
      <c r="F101" s="148" t="s">
        <v>166</v>
      </c>
      <c r="G101" s="149" t="str">
        <f t="shared" si="40"/>
        <v>ManTech67GART-3-D-12Contr</v>
      </c>
      <c r="H101" s="149"/>
      <c r="I101" s="147" t="s">
        <v>30</v>
      </c>
      <c r="J101" s="84">
        <v>550.64</v>
      </c>
      <c r="K101" s="84">
        <f t="shared" ca="1" si="41"/>
        <v>558.21</v>
      </c>
      <c r="L101" s="84">
        <f t="shared" ca="1" si="42"/>
        <v>235.34133600000001</v>
      </c>
      <c r="M101" s="84">
        <f t="shared" ca="1" si="43"/>
        <v>111.1765421736</v>
      </c>
      <c r="N101" s="84">
        <f t="shared" ca="1" si="63"/>
        <v>0</v>
      </c>
      <c r="O101" s="84">
        <f t="shared" ca="1" si="63"/>
        <v>0</v>
      </c>
      <c r="P101" s="84">
        <f t="shared" ca="1" si="63"/>
        <v>0</v>
      </c>
      <c r="Q101" s="84">
        <f t="shared" ca="1" si="45"/>
        <v>86.491985153396158</v>
      </c>
      <c r="R101" s="84">
        <f t="shared" ca="1" si="46"/>
        <v>991.21986332699612</v>
      </c>
      <c r="S101" s="84">
        <f t="shared" ca="1" si="47"/>
        <v>148.68297949904942</v>
      </c>
      <c r="T101" s="84">
        <f t="shared" ca="1" si="48"/>
        <v>1139.9000000000001</v>
      </c>
      <c r="U101" s="151">
        <v>0</v>
      </c>
      <c r="V101" s="152">
        <f t="shared" ca="1" si="49"/>
        <v>0</v>
      </c>
      <c r="Y101" s="153">
        <f t="shared" ca="1" si="50"/>
        <v>0</v>
      </c>
      <c r="Z101" s="153">
        <f t="shared" ca="1" si="51"/>
        <v>0</v>
      </c>
      <c r="AA101" s="153">
        <f t="shared" ca="1" si="52"/>
        <v>0</v>
      </c>
      <c r="AB101" s="153">
        <f t="shared" ca="1" si="53"/>
        <v>0</v>
      </c>
      <c r="AC101" s="153">
        <f t="shared" ca="1" si="54"/>
        <v>0</v>
      </c>
      <c r="AD101" s="153">
        <f t="shared" ca="1" si="55"/>
        <v>0</v>
      </c>
      <c r="AE101" s="153">
        <f t="shared" ca="1" si="56"/>
        <v>0</v>
      </c>
      <c r="AF101" s="153">
        <f t="shared" ca="1" si="57"/>
        <v>0</v>
      </c>
      <c r="AG101" s="153">
        <f t="shared" ca="1" si="58"/>
        <v>0</v>
      </c>
      <c r="AH101" s="154"/>
      <c r="AI101" s="155">
        <f t="shared" ca="1" si="59"/>
        <v>0</v>
      </c>
      <c r="AJ101" s="156"/>
      <c r="AM101" s="24" t="str">
        <f t="shared" ca="1" si="60"/>
        <v>1</v>
      </c>
      <c r="AN101" s="24" t="str">
        <f t="shared" ca="1" si="61"/>
        <v>0</v>
      </c>
    </row>
    <row r="102" spans="1:40">
      <c r="A102" s="11">
        <f t="shared" si="62"/>
        <v>68</v>
      </c>
      <c r="B102" s="146" t="s">
        <v>113</v>
      </c>
      <c r="C102" s="11"/>
      <c r="D102" s="147" t="s">
        <v>3</v>
      </c>
      <c r="E102" s="11"/>
      <c r="F102" s="148" t="s">
        <v>167</v>
      </c>
      <c r="G102" s="149" t="str">
        <f t="shared" si="40"/>
        <v>ManTech68GART-3-D-11Contr</v>
      </c>
      <c r="H102" s="149"/>
      <c r="I102" s="147" t="s">
        <v>30</v>
      </c>
      <c r="J102" s="84">
        <v>405.28</v>
      </c>
      <c r="K102" s="84">
        <f t="shared" ca="1" si="41"/>
        <v>410.85</v>
      </c>
      <c r="L102" s="84">
        <f t="shared" ca="1" si="42"/>
        <v>173.21436</v>
      </c>
      <c r="M102" s="84">
        <f t="shared" ca="1" si="43"/>
        <v>81.827416836000012</v>
      </c>
      <c r="N102" s="84">
        <f t="shared" ca="1" si="63"/>
        <v>0</v>
      </c>
      <c r="O102" s="84">
        <f t="shared" ca="1" si="63"/>
        <v>0</v>
      </c>
      <c r="P102" s="84">
        <f t="shared" ca="1" si="63"/>
        <v>0</v>
      </c>
      <c r="Q102" s="84">
        <f t="shared" ca="1" si="45"/>
        <v>63.659253865521613</v>
      </c>
      <c r="R102" s="84">
        <f t="shared" ca="1" si="46"/>
        <v>729.55103070152165</v>
      </c>
      <c r="S102" s="84">
        <f t="shared" ca="1" si="47"/>
        <v>109.43265460522825</v>
      </c>
      <c r="T102" s="84">
        <f t="shared" ca="1" si="48"/>
        <v>838.98</v>
      </c>
      <c r="U102" s="151">
        <v>0</v>
      </c>
      <c r="V102" s="152">
        <f t="shared" ca="1" si="49"/>
        <v>0</v>
      </c>
      <c r="Y102" s="153">
        <f t="shared" ca="1" si="50"/>
        <v>0</v>
      </c>
      <c r="Z102" s="153">
        <f t="shared" ca="1" si="51"/>
        <v>0</v>
      </c>
      <c r="AA102" s="153">
        <f t="shared" ca="1" si="52"/>
        <v>0</v>
      </c>
      <c r="AB102" s="153">
        <f t="shared" ca="1" si="53"/>
        <v>0</v>
      </c>
      <c r="AC102" s="153">
        <f t="shared" ca="1" si="54"/>
        <v>0</v>
      </c>
      <c r="AD102" s="153">
        <f t="shared" ca="1" si="55"/>
        <v>0</v>
      </c>
      <c r="AE102" s="153">
        <f t="shared" ca="1" si="56"/>
        <v>0</v>
      </c>
      <c r="AF102" s="153">
        <f t="shared" ca="1" si="57"/>
        <v>0</v>
      </c>
      <c r="AG102" s="153">
        <f t="shared" ca="1" si="58"/>
        <v>0</v>
      </c>
      <c r="AH102" s="154"/>
      <c r="AI102" s="155">
        <f t="shared" ca="1" si="59"/>
        <v>0</v>
      </c>
      <c r="AJ102" s="156"/>
      <c r="AM102" s="24" t="str">
        <f t="shared" ca="1" si="60"/>
        <v>1</v>
      </c>
      <c r="AN102" s="24" t="str">
        <f t="shared" ca="1" si="61"/>
        <v>0</v>
      </c>
    </row>
    <row r="103" spans="1:40">
      <c r="A103" s="11">
        <f t="shared" si="62"/>
        <v>69</v>
      </c>
      <c r="B103" s="146" t="s">
        <v>114</v>
      </c>
      <c r="C103" s="11"/>
      <c r="D103" s="147" t="s">
        <v>3</v>
      </c>
      <c r="E103" s="11"/>
      <c r="F103" s="148" t="s">
        <v>168</v>
      </c>
      <c r="G103" s="149" t="str">
        <f t="shared" si="40"/>
        <v>ManTech69GART-3-D-08Contr</v>
      </c>
      <c r="H103" s="149"/>
      <c r="I103" s="147" t="s">
        <v>30</v>
      </c>
      <c r="J103" s="84">
        <v>264.48</v>
      </c>
      <c r="K103" s="84">
        <f t="shared" ca="1" si="41"/>
        <v>268.12</v>
      </c>
      <c r="L103" s="84">
        <f t="shared" ca="1" si="42"/>
        <v>113.03939199999999</v>
      </c>
      <c r="M103" s="84">
        <f t="shared" ca="1" si="43"/>
        <v>53.400430819200004</v>
      </c>
      <c r="N103" s="84">
        <f t="shared" ca="1" si="63"/>
        <v>0</v>
      </c>
      <c r="O103" s="84">
        <f t="shared" ca="1" si="63"/>
        <v>0</v>
      </c>
      <c r="P103" s="84">
        <f t="shared" ca="1" si="63"/>
        <v>0</v>
      </c>
      <c r="Q103" s="84">
        <f t="shared" ca="1" si="45"/>
        <v>41.543919061515524</v>
      </c>
      <c r="R103" s="84">
        <f t="shared" ca="1" si="46"/>
        <v>476.10374188071552</v>
      </c>
      <c r="S103" s="84">
        <f t="shared" ca="1" si="47"/>
        <v>71.415561282107319</v>
      </c>
      <c r="T103" s="84">
        <f t="shared" ca="1" si="48"/>
        <v>547.52</v>
      </c>
      <c r="U103" s="151">
        <v>0</v>
      </c>
      <c r="V103" s="152">
        <f t="shared" ca="1" si="49"/>
        <v>0</v>
      </c>
      <c r="Y103" s="153">
        <f t="shared" ca="1" si="50"/>
        <v>0</v>
      </c>
      <c r="Z103" s="153">
        <f t="shared" ca="1" si="51"/>
        <v>0</v>
      </c>
      <c r="AA103" s="153">
        <f t="shared" ca="1" si="52"/>
        <v>0</v>
      </c>
      <c r="AB103" s="153">
        <f t="shared" ca="1" si="53"/>
        <v>0</v>
      </c>
      <c r="AC103" s="153">
        <f t="shared" ca="1" si="54"/>
        <v>0</v>
      </c>
      <c r="AD103" s="153">
        <f t="shared" ca="1" si="55"/>
        <v>0</v>
      </c>
      <c r="AE103" s="153">
        <f t="shared" ca="1" si="56"/>
        <v>0</v>
      </c>
      <c r="AF103" s="153">
        <f t="shared" ca="1" si="57"/>
        <v>0</v>
      </c>
      <c r="AG103" s="153">
        <f t="shared" ca="1" si="58"/>
        <v>0</v>
      </c>
      <c r="AH103" s="154"/>
      <c r="AI103" s="155">
        <f t="shared" ca="1" si="59"/>
        <v>0</v>
      </c>
      <c r="AJ103" s="156"/>
      <c r="AM103" s="24" t="str">
        <f t="shared" ca="1" si="60"/>
        <v>1</v>
      </c>
      <c r="AN103" s="24" t="str">
        <f t="shared" ca="1" si="61"/>
        <v>0</v>
      </c>
    </row>
    <row r="104" spans="1:40">
      <c r="A104" s="11">
        <f t="shared" si="62"/>
        <v>70</v>
      </c>
      <c r="B104" s="146" t="s">
        <v>115</v>
      </c>
      <c r="C104" s="11"/>
      <c r="D104" s="147" t="s">
        <v>3</v>
      </c>
      <c r="E104" s="11"/>
      <c r="F104" s="148" t="s">
        <v>169</v>
      </c>
      <c r="G104" s="149" t="str">
        <f t="shared" si="40"/>
        <v>ManTech70TRNG-3-D-12Contr</v>
      </c>
      <c r="H104" s="149"/>
      <c r="I104" s="147" t="s">
        <v>30</v>
      </c>
      <c r="J104" s="84">
        <v>539.6</v>
      </c>
      <c r="K104" s="84">
        <f t="shared" ca="1" si="41"/>
        <v>547.02</v>
      </c>
      <c r="L104" s="84">
        <f t="shared" ca="1" si="42"/>
        <v>230.62363199999999</v>
      </c>
      <c r="M104" s="84">
        <f t="shared" ca="1" si="43"/>
        <v>108.9478728432</v>
      </c>
      <c r="N104" s="84">
        <f t="shared" ca="1" si="63"/>
        <v>0</v>
      </c>
      <c r="O104" s="84">
        <f t="shared" ca="1" si="63"/>
        <v>0</v>
      </c>
      <c r="P104" s="84">
        <f t="shared" ca="1" si="63"/>
        <v>0</v>
      </c>
      <c r="Q104" s="84">
        <f t="shared" ca="1" si="45"/>
        <v>84.758147863009924</v>
      </c>
      <c r="R104" s="84">
        <f t="shared" ca="1" si="46"/>
        <v>971.34965270621001</v>
      </c>
      <c r="S104" s="84">
        <f t="shared" ca="1" si="47"/>
        <v>145.70244790593151</v>
      </c>
      <c r="T104" s="84">
        <f t="shared" ca="1" si="48"/>
        <v>1117.05</v>
      </c>
      <c r="U104" s="151">
        <v>0</v>
      </c>
      <c r="V104" s="152">
        <f t="shared" ca="1" si="49"/>
        <v>0</v>
      </c>
      <c r="Y104" s="153">
        <f t="shared" ca="1" si="50"/>
        <v>0</v>
      </c>
      <c r="Z104" s="153">
        <f t="shared" ca="1" si="51"/>
        <v>0</v>
      </c>
      <c r="AA104" s="153">
        <f t="shared" ca="1" si="52"/>
        <v>0</v>
      </c>
      <c r="AB104" s="153">
        <f t="shared" ca="1" si="53"/>
        <v>0</v>
      </c>
      <c r="AC104" s="153">
        <f t="shared" ca="1" si="54"/>
        <v>0</v>
      </c>
      <c r="AD104" s="153">
        <f t="shared" ca="1" si="55"/>
        <v>0</v>
      </c>
      <c r="AE104" s="153">
        <f t="shared" ca="1" si="56"/>
        <v>0</v>
      </c>
      <c r="AF104" s="153">
        <f t="shared" ca="1" si="57"/>
        <v>0</v>
      </c>
      <c r="AG104" s="153">
        <f t="shared" ca="1" si="58"/>
        <v>0</v>
      </c>
      <c r="AH104" s="154"/>
      <c r="AI104" s="155">
        <f t="shared" ca="1" si="59"/>
        <v>0</v>
      </c>
      <c r="AJ104" s="156"/>
      <c r="AM104" s="24" t="str">
        <f t="shared" ca="1" si="60"/>
        <v>1</v>
      </c>
      <c r="AN104" s="24" t="str">
        <f t="shared" ca="1" si="61"/>
        <v>0</v>
      </c>
    </row>
    <row r="105" spans="1:40">
      <c r="A105" s="11">
        <f t="shared" si="62"/>
        <v>71</v>
      </c>
      <c r="B105" s="146" t="s">
        <v>116</v>
      </c>
      <c r="C105" s="11"/>
      <c r="D105" s="147" t="s">
        <v>3</v>
      </c>
      <c r="E105" s="11"/>
      <c r="F105" s="148" t="s">
        <v>170</v>
      </c>
      <c r="G105" s="149" t="str">
        <f t="shared" si="40"/>
        <v>ManTech71TRNG-3-D-11Contr</v>
      </c>
      <c r="H105" s="149"/>
      <c r="I105" s="147" t="s">
        <v>30</v>
      </c>
      <c r="J105" s="84">
        <v>424.32</v>
      </c>
      <c r="K105" s="84">
        <f t="shared" ca="1" si="41"/>
        <v>430.15</v>
      </c>
      <c r="L105" s="84">
        <f t="shared" ca="1" si="42"/>
        <v>181.35123999999999</v>
      </c>
      <c r="M105" s="84">
        <f t="shared" ca="1" si="43"/>
        <v>85.67132372399999</v>
      </c>
      <c r="N105" s="84">
        <f t="shared" ca="1" si="63"/>
        <v>0</v>
      </c>
      <c r="O105" s="84">
        <f t="shared" ca="1" si="63"/>
        <v>0</v>
      </c>
      <c r="P105" s="84">
        <f t="shared" ca="1" si="63"/>
        <v>0</v>
      </c>
      <c r="Q105" s="84">
        <f t="shared" ca="1" si="45"/>
        <v>66.649697092014392</v>
      </c>
      <c r="R105" s="84">
        <f t="shared" ca="1" si="46"/>
        <v>763.82226081601436</v>
      </c>
      <c r="S105" s="84">
        <f t="shared" ca="1" si="47"/>
        <v>114.57333912240215</v>
      </c>
      <c r="T105" s="84">
        <f t="shared" ca="1" si="48"/>
        <v>878.4</v>
      </c>
      <c r="U105" s="151">
        <v>0</v>
      </c>
      <c r="V105" s="152">
        <f t="shared" ca="1" si="49"/>
        <v>0</v>
      </c>
      <c r="Y105" s="153">
        <f t="shared" ca="1" si="50"/>
        <v>0</v>
      </c>
      <c r="Z105" s="153">
        <f t="shared" ca="1" si="51"/>
        <v>0</v>
      </c>
      <c r="AA105" s="153">
        <f t="shared" ca="1" si="52"/>
        <v>0</v>
      </c>
      <c r="AB105" s="153">
        <f t="shared" ca="1" si="53"/>
        <v>0</v>
      </c>
      <c r="AC105" s="153">
        <f t="shared" ca="1" si="54"/>
        <v>0</v>
      </c>
      <c r="AD105" s="153">
        <f t="shared" ca="1" si="55"/>
        <v>0</v>
      </c>
      <c r="AE105" s="153">
        <f t="shared" ca="1" si="56"/>
        <v>0</v>
      </c>
      <c r="AF105" s="153">
        <f t="shared" ca="1" si="57"/>
        <v>0</v>
      </c>
      <c r="AG105" s="153">
        <f t="shared" ca="1" si="58"/>
        <v>0</v>
      </c>
      <c r="AH105" s="154"/>
      <c r="AI105" s="155">
        <f t="shared" ca="1" si="59"/>
        <v>0</v>
      </c>
      <c r="AJ105" s="156"/>
      <c r="AM105" s="24" t="str">
        <f t="shared" ca="1" si="60"/>
        <v>1</v>
      </c>
      <c r="AN105" s="24" t="str">
        <f t="shared" ca="1" si="61"/>
        <v>0</v>
      </c>
    </row>
    <row r="106" spans="1:40">
      <c r="A106" s="11">
        <f t="shared" si="62"/>
        <v>72</v>
      </c>
      <c r="B106" s="146" t="s">
        <v>117</v>
      </c>
      <c r="C106" s="11"/>
      <c r="D106" s="147" t="s">
        <v>3</v>
      </c>
      <c r="E106" s="11"/>
      <c r="F106" s="148" t="s">
        <v>171</v>
      </c>
      <c r="G106" s="149" t="str">
        <f t="shared" si="40"/>
        <v>ManTech72TRNG-3-D-08Contr</v>
      </c>
      <c r="H106" s="149"/>
      <c r="I106" s="147" t="s">
        <v>30</v>
      </c>
      <c r="J106" s="84">
        <v>265.27999999999997</v>
      </c>
      <c r="K106" s="84">
        <f t="shared" ca="1" si="41"/>
        <v>268.93</v>
      </c>
      <c r="L106" s="84">
        <f t="shared" ca="1" si="42"/>
        <v>113.380888</v>
      </c>
      <c r="M106" s="84">
        <f t="shared" ca="1" si="43"/>
        <v>53.561755408799996</v>
      </c>
      <c r="N106" s="84">
        <f t="shared" ca="1" si="63"/>
        <v>0</v>
      </c>
      <c r="O106" s="84">
        <f t="shared" ca="1" si="63"/>
        <v>0</v>
      </c>
      <c r="P106" s="84">
        <f t="shared" ca="1" si="63"/>
        <v>0</v>
      </c>
      <c r="Q106" s="84">
        <f t="shared" ca="1" si="45"/>
        <v>41.669424709881277</v>
      </c>
      <c r="R106" s="84">
        <f t="shared" ca="1" si="46"/>
        <v>477.54206811868124</v>
      </c>
      <c r="S106" s="84">
        <f t="shared" ca="1" si="47"/>
        <v>71.631310217802181</v>
      </c>
      <c r="T106" s="84">
        <f t="shared" ca="1" si="48"/>
        <v>549.16999999999996</v>
      </c>
      <c r="U106" s="151">
        <v>0</v>
      </c>
      <c r="V106" s="152">
        <f t="shared" ca="1" si="49"/>
        <v>0</v>
      </c>
      <c r="Y106" s="153">
        <f t="shared" ca="1" si="50"/>
        <v>0</v>
      </c>
      <c r="Z106" s="153">
        <f t="shared" ca="1" si="51"/>
        <v>0</v>
      </c>
      <c r="AA106" s="153">
        <f t="shared" ca="1" si="52"/>
        <v>0</v>
      </c>
      <c r="AB106" s="153">
        <f t="shared" ca="1" si="53"/>
        <v>0</v>
      </c>
      <c r="AC106" s="153">
        <f t="shared" ca="1" si="54"/>
        <v>0</v>
      </c>
      <c r="AD106" s="153">
        <f t="shared" ca="1" si="55"/>
        <v>0</v>
      </c>
      <c r="AE106" s="153">
        <f t="shared" ca="1" si="56"/>
        <v>0</v>
      </c>
      <c r="AF106" s="153">
        <f t="shared" ca="1" si="57"/>
        <v>0</v>
      </c>
      <c r="AG106" s="153">
        <f t="shared" ca="1" si="58"/>
        <v>0</v>
      </c>
      <c r="AH106" s="154"/>
      <c r="AI106" s="155">
        <f t="shared" ca="1" si="59"/>
        <v>0</v>
      </c>
      <c r="AJ106" s="156"/>
      <c r="AM106" s="24" t="str">
        <f t="shared" ca="1" si="60"/>
        <v>1</v>
      </c>
      <c r="AN106" s="24" t="str">
        <f t="shared" ca="1" si="61"/>
        <v>0</v>
      </c>
    </row>
    <row r="107" spans="1:40">
      <c r="A107" s="11">
        <f t="shared" si="62"/>
        <v>73</v>
      </c>
      <c r="B107" s="146" t="s">
        <v>118</v>
      </c>
      <c r="C107" s="11"/>
      <c r="D107" s="147" t="s">
        <v>3</v>
      </c>
      <c r="E107" s="11"/>
      <c r="F107" s="148" t="s">
        <v>172</v>
      </c>
      <c r="G107" s="149" t="str">
        <f t="shared" si="40"/>
        <v>ManTech73PROJ-3-D-12Contr</v>
      </c>
      <c r="H107" s="149"/>
      <c r="I107" s="147" t="s">
        <v>30</v>
      </c>
      <c r="J107" s="84">
        <v>459.6</v>
      </c>
      <c r="K107" s="84">
        <f t="shared" ca="1" si="41"/>
        <v>465.92</v>
      </c>
      <c r="L107" s="84">
        <f t="shared" ca="1" si="42"/>
        <v>196.431872</v>
      </c>
      <c r="M107" s="84">
        <f t="shared" ca="1" si="43"/>
        <v>92.795497267199991</v>
      </c>
      <c r="N107" s="84">
        <f t="shared" ca="1" si="63"/>
        <v>0</v>
      </c>
      <c r="O107" s="84">
        <f t="shared" ca="1" si="63"/>
        <v>0</v>
      </c>
      <c r="P107" s="84">
        <f t="shared" ca="1" si="63"/>
        <v>0</v>
      </c>
      <c r="Q107" s="84">
        <f t="shared" ca="1" si="45"/>
        <v>72.192088501944312</v>
      </c>
      <c r="R107" s="84">
        <f t="shared" ca="1" si="46"/>
        <v>827.33945776914425</v>
      </c>
      <c r="S107" s="84">
        <f t="shared" ca="1" si="47"/>
        <v>124.10091866537164</v>
      </c>
      <c r="T107" s="84">
        <f t="shared" ca="1" si="48"/>
        <v>951.44</v>
      </c>
      <c r="U107" s="151">
        <v>0</v>
      </c>
      <c r="V107" s="152">
        <f t="shared" ca="1" si="49"/>
        <v>0</v>
      </c>
      <c r="Y107" s="153">
        <f t="shared" ca="1" si="50"/>
        <v>0</v>
      </c>
      <c r="Z107" s="153">
        <f t="shared" ca="1" si="51"/>
        <v>0</v>
      </c>
      <c r="AA107" s="153">
        <f t="shared" ca="1" si="52"/>
        <v>0</v>
      </c>
      <c r="AB107" s="153">
        <f t="shared" ca="1" si="53"/>
        <v>0</v>
      </c>
      <c r="AC107" s="153">
        <f t="shared" ca="1" si="54"/>
        <v>0</v>
      </c>
      <c r="AD107" s="153">
        <f t="shared" ca="1" si="55"/>
        <v>0</v>
      </c>
      <c r="AE107" s="153">
        <f t="shared" ca="1" si="56"/>
        <v>0</v>
      </c>
      <c r="AF107" s="153">
        <f t="shared" ca="1" si="57"/>
        <v>0</v>
      </c>
      <c r="AG107" s="153">
        <f t="shared" ca="1" si="58"/>
        <v>0</v>
      </c>
      <c r="AH107" s="154"/>
      <c r="AI107" s="155">
        <f t="shared" ca="1" si="59"/>
        <v>0</v>
      </c>
      <c r="AJ107" s="156"/>
      <c r="AM107" s="24" t="str">
        <f t="shared" ca="1" si="60"/>
        <v>1</v>
      </c>
      <c r="AN107" s="24" t="str">
        <f t="shared" ca="1" si="61"/>
        <v>0</v>
      </c>
    </row>
    <row r="108" spans="1:40">
      <c r="A108" s="11">
        <f t="shared" si="62"/>
        <v>74</v>
      </c>
      <c r="B108" s="146" t="s">
        <v>119</v>
      </c>
      <c r="C108" s="11"/>
      <c r="D108" s="147" t="s">
        <v>3</v>
      </c>
      <c r="E108" s="11"/>
      <c r="F108" s="148" t="s">
        <v>173</v>
      </c>
      <c r="G108" s="149" t="str">
        <f t="shared" si="40"/>
        <v>ManTech74PROJ-3-D-11Contr</v>
      </c>
      <c r="H108" s="149"/>
      <c r="I108" s="147" t="s">
        <v>30</v>
      </c>
      <c r="J108" s="84">
        <v>411.84</v>
      </c>
      <c r="K108" s="84">
        <f t="shared" ca="1" si="41"/>
        <v>417.5</v>
      </c>
      <c r="L108" s="84">
        <f t="shared" ca="1" si="42"/>
        <v>176.018</v>
      </c>
      <c r="M108" s="84">
        <f t="shared" ca="1" si="43"/>
        <v>83.151871800000009</v>
      </c>
      <c r="N108" s="84">
        <f t="shared" ca="1" si="63"/>
        <v>0</v>
      </c>
      <c r="O108" s="84">
        <f t="shared" ca="1" si="63"/>
        <v>0</v>
      </c>
      <c r="P108" s="84">
        <f t="shared" ca="1" si="63"/>
        <v>0</v>
      </c>
      <c r="Q108" s="84">
        <f t="shared" ca="1" si="45"/>
        <v>64.689639744079997</v>
      </c>
      <c r="R108" s="84">
        <f t="shared" ca="1" si="46"/>
        <v>741.35951154407996</v>
      </c>
      <c r="S108" s="84">
        <f t="shared" ca="1" si="47"/>
        <v>111.20392673161199</v>
      </c>
      <c r="T108" s="84">
        <f t="shared" ca="1" si="48"/>
        <v>852.56</v>
      </c>
      <c r="U108" s="151">
        <v>0</v>
      </c>
      <c r="V108" s="152">
        <f t="shared" ca="1" si="49"/>
        <v>0</v>
      </c>
      <c r="Y108" s="153">
        <f t="shared" ca="1" si="50"/>
        <v>0</v>
      </c>
      <c r="Z108" s="153">
        <f t="shared" ca="1" si="51"/>
        <v>0</v>
      </c>
      <c r="AA108" s="153">
        <f t="shared" ca="1" si="52"/>
        <v>0</v>
      </c>
      <c r="AB108" s="153">
        <f t="shared" ca="1" si="53"/>
        <v>0</v>
      </c>
      <c r="AC108" s="153">
        <f t="shared" ca="1" si="54"/>
        <v>0</v>
      </c>
      <c r="AD108" s="153">
        <f t="shared" ca="1" si="55"/>
        <v>0</v>
      </c>
      <c r="AE108" s="153">
        <f t="shared" ca="1" si="56"/>
        <v>0</v>
      </c>
      <c r="AF108" s="153">
        <f t="shared" ca="1" si="57"/>
        <v>0</v>
      </c>
      <c r="AG108" s="153">
        <f t="shared" ca="1" si="58"/>
        <v>0</v>
      </c>
      <c r="AH108" s="154"/>
      <c r="AI108" s="155">
        <f t="shared" ca="1" si="59"/>
        <v>0</v>
      </c>
      <c r="AJ108" s="156"/>
      <c r="AM108" s="24" t="str">
        <f t="shared" ca="1" si="60"/>
        <v>1</v>
      </c>
      <c r="AN108" s="24" t="str">
        <f t="shared" ca="1" si="61"/>
        <v>0</v>
      </c>
    </row>
    <row r="109" spans="1:40">
      <c r="A109" s="11">
        <f t="shared" si="62"/>
        <v>75</v>
      </c>
      <c r="B109" s="146" t="s">
        <v>120</v>
      </c>
      <c r="C109" s="11"/>
      <c r="D109" s="147" t="s">
        <v>3</v>
      </c>
      <c r="E109" s="11"/>
      <c r="F109" s="148" t="s">
        <v>174</v>
      </c>
      <c r="G109" s="149" t="str">
        <f t="shared" si="40"/>
        <v>ManTech75PROJ-3-D-08Contr</v>
      </c>
      <c r="H109" s="149"/>
      <c r="I109" s="147" t="s">
        <v>30</v>
      </c>
      <c r="J109" s="84">
        <v>260.08</v>
      </c>
      <c r="K109" s="84">
        <f t="shared" ca="1" si="41"/>
        <v>263.66000000000003</v>
      </c>
      <c r="L109" s="84">
        <f t="shared" ca="1" si="42"/>
        <v>111.15905600000001</v>
      </c>
      <c r="M109" s="84">
        <f t="shared" ca="1" si="43"/>
        <v>52.512149745600006</v>
      </c>
      <c r="N109" s="84">
        <f t="shared" ca="1" si="63"/>
        <v>0</v>
      </c>
      <c r="O109" s="84">
        <f t="shared" ca="1" si="63"/>
        <v>0</v>
      </c>
      <c r="P109" s="84">
        <f t="shared" ca="1" si="63"/>
        <v>0</v>
      </c>
      <c r="Q109" s="84">
        <f t="shared" ca="1" si="45"/>
        <v>40.852863269279368</v>
      </c>
      <c r="R109" s="84">
        <f t="shared" ca="1" si="46"/>
        <v>468.18406901487947</v>
      </c>
      <c r="S109" s="84">
        <f t="shared" ca="1" si="47"/>
        <v>70.22761035223192</v>
      </c>
      <c r="T109" s="84">
        <f t="shared" ca="1" si="48"/>
        <v>538.41</v>
      </c>
      <c r="U109" s="151">
        <v>0</v>
      </c>
      <c r="V109" s="152">
        <f t="shared" ca="1" si="49"/>
        <v>0</v>
      </c>
      <c r="Y109" s="153">
        <f t="shared" ca="1" si="50"/>
        <v>0</v>
      </c>
      <c r="Z109" s="153">
        <f t="shared" ca="1" si="51"/>
        <v>0</v>
      </c>
      <c r="AA109" s="153">
        <f t="shared" ca="1" si="52"/>
        <v>0</v>
      </c>
      <c r="AB109" s="153">
        <f t="shared" ca="1" si="53"/>
        <v>0</v>
      </c>
      <c r="AC109" s="153">
        <f t="shared" ca="1" si="54"/>
        <v>0</v>
      </c>
      <c r="AD109" s="153">
        <f t="shared" ca="1" si="55"/>
        <v>0</v>
      </c>
      <c r="AE109" s="153">
        <f t="shared" ca="1" si="56"/>
        <v>0</v>
      </c>
      <c r="AF109" s="153">
        <f t="shared" ca="1" si="57"/>
        <v>0</v>
      </c>
      <c r="AG109" s="153">
        <f t="shared" ca="1" si="58"/>
        <v>0</v>
      </c>
      <c r="AH109" s="154"/>
      <c r="AI109" s="155">
        <f t="shared" ca="1" si="59"/>
        <v>0</v>
      </c>
      <c r="AJ109" s="156"/>
      <c r="AM109" s="24" t="str">
        <f t="shared" ca="1" si="60"/>
        <v>1</v>
      </c>
      <c r="AN109" s="24" t="str">
        <f t="shared" ca="1" si="61"/>
        <v>0</v>
      </c>
    </row>
    <row r="110" spans="1:40" ht="15">
      <c r="B110" s="157" t="s">
        <v>66</v>
      </c>
      <c r="C110" s="11"/>
      <c r="D110" s="147"/>
      <c r="E110" s="11"/>
      <c r="F110" s="148"/>
      <c r="G110" s="149"/>
      <c r="H110" s="149"/>
      <c r="I110" s="147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151"/>
      <c r="V110" s="152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4"/>
      <c r="AI110" s="155"/>
      <c r="AJ110" s="156"/>
    </row>
    <row r="111" spans="1:40">
      <c r="A111" s="11">
        <f>A109+1</f>
        <v>76</v>
      </c>
      <c r="B111" s="146" t="s">
        <v>121</v>
      </c>
      <c r="C111" s="11"/>
      <c r="D111" s="147" t="s">
        <v>3</v>
      </c>
      <c r="E111" s="11"/>
      <c r="F111" s="148" t="s">
        <v>151</v>
      </c>
      <c r="G111" s="149" t="str">
        <f>D111&amp;A111&amp;F111&amp;I111</f>
        <v>ManTech76E&amp;SS-3-D-12Contr</v>
      </c>
      <c r="H111" s="149"/>
      <c r="I111" s="147" t="s">
        <v>30</v>
      </c>
      <c r="J111" s="84">
        <v>564.72</v>
      </c>
      <c r="K111" s="84">
        <f ca="1">ROUND($J111*(VLOOKUP($I111,$I$9:$S$24,K$6,FALSE)),2)</f>
        <v>572.48</v>
      </c>
      <c r="L111" s="84">
        <f ca="1">$K111*(VLOOKUP($I111,$I$9:$S$24,L$6,FALSE))</f>
        <v>241.35756799999999</v>
      </c>
      <c r="M111" s="84">
        <f ca="1">($K111+$L111)*(VLOOKUP($I111,$I$9:$S$24,M$6,FALSE))</f>
        <v>114.01864327680001</v>
      </c>
      <c r="N111" s="84">
        <f t="shared" ref="N111:P113" ca="1" si="64">$K111*(VLOOKUP($I111,$I$9:$S$24,N$6,FALSE))</f>
        <v>0</v>
      </c>
      <c r="O111" s="84">
        <f t="shared" ca="1" si="64"/>
        <v>0</v>
      </c>
      <c r="P111" s="84">
        <f t="shared" ca="1" si="64"/>
        <v>0</v>
      </c>
      <c r="Q111" s="84">
        <f ca="1">IF($D111="ManTech",(SUM($K111:$N111)*(VLOOKUP($I111,$I$9:$S$24,Q$6,FALSE))),(IF(M111=0,((SUM(K111,N111:P111))*(VLOOKUP($I111,$I$9:$S$24,Q$6,FALSE))),(SUM($M111:$P111)*(VLOOKUP($I111,$I$9:$S$24,Q$6,FALSE))))))</f>
        <v>88.703053798062086</v>
      </c>
      <c r="R111" s="84">
        <f ca="1">SUM(K111:Q111)</f>
        <v>1016.5592650748622</v>
      </c>
      <c r="S111" s="84">
        <f ca="1">(R111*(VLOOKUP($I111,$I$9:$S$24,S$6,FALSE)))</f>
        <v>152.48388976122934</v>
      </c>
      <c r="T111" s="84">
        <f ca="1">ROUND(SUM(R111:S111),2)</f>
        <v>1169.04</v>
      </c>
      <c r="U111" s="151">
        <v>0</v>
      </c>
      <c r="V111" s="152">
        <f ca="1">$T111*$U111</f>
        <v>0</v>
      </c>
      <c r="Y111" s="153">
        <f t="shared" ref="Y111:AB113" ca="1" si="65">K111*$U111</f>
        <v>0</v>
      </c>
      <c r="Z111" s="153">
        <f t="shared" ca="1" si="65"/>
        <v>0</v>
      </c>
      <c r="AA111" s="153">
        <f t="shared" ca="1" si="65"/>
        <v>0</v>
      </c>
      <c r="AB111" s="153">
        <f t="shared" ca="1" si="65"/>
        <v>0</v>
      </c>
      <c r="AC111" s="153">
        <f t="shared" ref="AC111:AD113" ca="1" si="66">P111*$U111</f>
        <v>0</v>
      </c>
      <c r="AD111" s="153">
        <f t="shared" ca="1" si="66"/>
        <v>0</v>
      </c>
      <c r="AE111" s="153">
        <f ca="1">SUM(Y111:AD111)</f>
        <v>0</v>
      </c>
      <c r="AF111" s="153">
        <f ca="1">S111*$U111</f>
        <v>0</v>
      </c>
      <c r="AG111" s="153">
        <f ca="1">SUM(AE111:AF111)</f>
        <v>0</v>
      </c>
      <c r="AH111" s="154"/>
      <c r="AI111" s="155">
        <f ca="1">AG111-V111</f>
        <v>0</v>
      </c>
      <c r="AJ111" s="156"/>
      <c r="AM111" s="24" t="str">
        <f t="shared" ref="AM111:AM153" ca="1" si="67">IF((OR((T111=""),(T111&gt;0))),"1","0")</f>
        <v>1</v>
      </c>
      <c r="AN111" s="24" t="str">
        <f t="shared" ref="AN111:AN153" ca="1" si="68">IF((OR((V111=""),(V111&gt;0))),"1","0")</f>
        <v>0</v>
      </c>
    </row>
    <row r="112" spans="1:40">
      <c r="A112" s="11">
        <f>A111+1</f>
        <v>77</v>
      </c>
      <c r="B112" s="146" t="s">
        <v>122</v>
      </c>
      <c r="C112" s="11"/>
      <c r="D112" s="147" t="s">
        <v>3</v>
      </c>
      <c r="E112" s="11"/>
      <c r="F112" s="148" t="s">
        <v>152</v>
      </c>
      <c r="G112" s="149" t="str">
        <f>D112&amp;A112&amp;F112&amp;I112</f>
        <v>ManTech77E&amp;SS-3-D-11Contr</v>
      </c>
      <c r="H112" s="149"/>
      <c r="I112" s="147" t="s">
        <v>30</v>
      </c>
      <c r="J112" s="84">
        <v>486.64</v>
      </c>
      <c r="K112" s="84">
        <f ca="1">ROUND($J112*(VLOOKUP($I112,$I$9:$S$24,K$6,FALSE)),2)</f>
        <v>493.33</v>
      </c>
      <c r="L112" s="84">
        <f ca="1">$K112*(VLOOKUP($I112,$I$9:$S$24,L$6,FALSE))</f>
        <v>207.98792799999998</v>
      </c>
      <c r="M112" s="84">
        <f ca="1">($K112+$L112)*(VLOOKUP($I112,$I$9:$S$24,M$6,FALSE))</f>
        <v>98.254641712799994</v>
      </c>
      <c r="N112" s="84">
        <f t="shared" ca="1" si="64"/>
        <v>0</v>
      </c>
      <c r="O112" s="84">
        <f t="shared" ca="1" si="64"/>
        <v>0</v>
      </c>
      <c r="P112" s="84">
        <f t="shared" ca="1" si="64"/>
        <v>0</v>
      </c>
      <c r="Q112" s="84">
        <f ca="1">IF($D112="ManTech",(SUM($K112:$N112)*(VLOOKUP($I112,$I$9:$S$24,Q$6,FALSE))),(IF(M112=0,((SUM(K112,N112:P112))*(VLOOKUP($I112,$I$9:$S$24,Q$6,FALSE))),(SUM($M112:$P112)*(VLOOKUP($I112,$I$9:$S$24,Q$6,FALSE))))))</f>
        <v>76.439137664543679</v>
      </c>
      <c r="R112" s="84">
        <f ca="1">SUM(K112:Q112)</f>
        <v>876.01170737734355</v>
      </c>
      <c r="S112" s="84">
        <f ca="1">(R112*(VLOOKUP($I112,$I$9:$S$24,S$6,FALSE)))</f>
        <v>131.40175610660154</v>
      </c>
      <c r="T112" s="84">
        <f ca="1">ROUND(SUM(R112:S112),2)</f>
        <v>1007.41</v>
      </c>
      <c r="U112" s="151">
        <v>0</v>
      </c>
      <c r="V112" s="152">
        <f ca="1">$T112*$U112</f>
        <v>0</v>
      </c>
      <c r="Y112" s="153">
        <f t="shared" ca="1" si="65"/>
        <v>0</v>
      </c>
      <c r="Z112" s="153">
        <f t="shared" ca="1" si="65"/>
        <v>0</v>
      </c>
      <c r="AA112" s="153">
        <f t="shared" ca="1" si="65"/>
        <v>0</v>
      </c>
      <c r="AB112" s="153">
        <f t="shared" ca="1" si="65"/>
        <v>0</v>
      </c>
      <c r="AC112" s="153">
        <f t="shared" ca="1" si="66"/>
        <v>0</v>
      </c>
      <c r="AD112" s="153">
        <f t="shared" ca="1" si="66"/>
        <v>0</v>
      </c>
      <c r="AE112" s="153">
        <f ca="1">SUM(Y112:AD112)</f>
        <v>0</v>
      </c>
      <c r="AF112" s="153">
        <f ca="1">S112*$U112</f>
        <v>0</v>
      </c>
      <c r="AG112" s="153">
        <f ca="1">SUM(AE112:AF112)</f>
        <v>0</v>
      </c>
      <c r="AH112" s="154"/>
      <c r="AI112" s="155">
        <f ca="1">AG112-V112</f>
        <v>0</v>
      </c>
      <c r="AJ112" s="156"/>
      <c r="AM112" s="24" t="str">
        <f t="shared" ca="1" si="67"/>
        <v>1</v>
      </c>
      <c r="AN112" s="24" t="str">
        <f t="shared" ca="1" si="68"/>
        <v>0</v>
      </c>
    </row>
    <row r="113" spans="1:40">
      <c r="A113" s="11">
        <f>A112+1</f>
        <v>78</v>
      </c>
      <c r="B113" s="146" t="s">
        <v>123</v>
      </c>
      <c r="C113" s="11"/>
      <c r="D113" s="147" t="s">
        <v>3</v>
      </c>
      <c r="E113" s="11"/>
      <c r="F113" s="148" t="s">
        <v>151</v>
      </c>
      <c r="G113" s="149" t="str">
        <f>D113&amp;A113&amp;F113&amp;I113</f>
        <v>ManTech78E&amp;SS-3-D-12Contr</v>
      </c>
      <c r="H113" s="149"/>
      <c r="I113" s="147" t="s">
        <v>30</v>
      </c>
      <c r="J113" s="84">
        <v>564.72</v>
      </c>
      <c r="K113" s="84">
        <f ca="1">ROUND($J113*(VLOOKUP($I113,$I$9:$S$24,K$6,FALSE)),2)</f>
        <v>572.48</v>
      </c>
      <c r="L113" s="84">
        <f ca="1">$K113*(VLOOKUP($I113,$I$9:$S$24,L$6,FALSE))</f>
        <v>241.35756799999999</v>
      </c>
      <c r="M113" s="84">
        <f ca="1">($K113+$L113)*(VLOOKUP($I113,$I$9:$S$24,M$6,FALSE))</f>
        <v>114.01864327680001</v>
      </c>
      <c r="N113" s="84">
        <f t="shared" ca="1" si="64"/>
        <v>0</v>
      </c>
      <c r="O113" s="84">
        <f t="shared" ca="1" si="64"/>
        <v>0</v>
      </c>
      <c r="P113" s="84">
        <f t="shared" ca="1" si="64"/>
        <v>0</v>
      </c>
      <c r="Q113" s="84">
        <f ca="1">IF($D113="ManTech",(SUM($K113:$N113)*(VLOOKUP($I113,$I$9:$S$24,Q$6,FALSE))),(IF(M113=0,((SUM(K113,N113:P113))*(VLOOKUP($I113,$I$9:$S$24,Q$6,FALSE))),(SUM($M113:$P113)*(VLOOKUP($I113,$I$9:$S$24,Q$6,FALSE))))))</f>
        <v>88.703053798062086</v>
      </c>
      <c r="R113" s="84">
        <f ca="1">SUM(K113:Q113)</f>
        <v>1016.5592650748622</v>
      </c>
      <c r="S113" s="84">
        <f ca="1">(R113*(VLOOKUP($I113,$I$9:$S$24,S$6,FALSE)))</f>
        <v>152.48388976122934</v>
      </c>
      <c r="T113" s="84">
        <f ca="1">ROUND(SUM(R113:S113),2)</f>
        <v>1169.04</v>
      </c>
      <c r="U113" s="151">
        <v>0</v>
      </c>
      <c r="V113" s="152">
        <f ca="1">$T113*$U113</f>
        <v>0</v>
      </c>
      <c r="Y113" s="153">
        <f t="shared" ca="1" si="65"/>
        <v>0</v>
      </c>
      <c r="Z113" s="153">
        <f t="shared" ca="1" si="65"/>
        <v>0</v>
      </c>
      <c r="AA113" s="153">
        <f t="shared" ca="1" si="65"/>
        <v>0</v>
      </c>
      <c r="AB113" s="153">
        <f t="shared" ca="1" si="65"/>
        <v>0</v>
      </c>
      <c r="AC113" s="153">
        <f t="shared" ca="1" si="66"/>
        <v>0</v>
      </c>
      <c r="AD113" s="153">
        <f t="shared" ca="1" si="66"/>
        <v>0</v>
      </c>
      <c r="AE113" s="153">
        <f ca="1">SUM(Y113:AD113)</f>
        <v>0</v>
      </c>
      <c r="AF113" s="153">
        <f ca="1">S113*$U113</f>
        <v>0</v>
      </c>
      <c r="AG113" s="153">
        <f ca="1">SUM(AE113:AF113)</f>
        <v>0</v>
      </c>
      <c r="AH113" s="154"/>
      <c r="AI113" s="155">
        <f ca="1">AG113-V113</f>
        <v>0</v>
      </c>
      <c r="AJ113" s="156"/>
      <c r="AM113" s="24" t="str">
        <f t="shared" ca="1" si="67"/>
        <v>1</v>
      </c>
      <c r="AN113" s="24" t="str">
        <f t="shared" ca="1" si="68"/>
        <v>0</v>
      </c>
    </row>
    <row r="114" spans="1:40">
      <c r="B114" s="158"/>
      <c r="C114" s="159"/>
      <c r="D114" s="159"/>
      <c r="E114" s="159"/>
      <c r="F114" s="160"/>
      <c r="G114" s="161"/>
      <c r="H114" s="161"/>
      <c r="I114" s="162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4"/>
      <c r="V114" s="165"/>
      <c r="W114" s="159"/>
      <c r="X114" s="159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7"/>
      <c r="AJ114" s="156"/>
      <c r="AM114" s="24" t="str">
        <f t="shared" si="67"/>
        <v>1</v>
      </c>
      <c r="AN114" s="24" t="str">
        <f t="shared" si="68"/>
        <v>1</v>
      </c>
    </row>
    <row r="115" spans="1:40">
      <c r="B115" s="20"/>
      <c r="C115" s="11"/>
      <c r="D115" s="11"/>
      <c r="E115" s="11"/>
      <c r="F115" s="11"/>
      <c r="G115" s="11"/>
      <c r="H115" s="11"/>
      <c r="I115" s="11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168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4"/>
      <c r="AI115" s="155"/>
      <c r="AJ115" s="156"/>
      <c r="AM115" s="24" t="str">
        <f t="shared" si="67"/>
        <v>1</v>
      </c>
      <c r="AN115" s="24" t="str">
        <f t="shared" si="68"/>
        <v>1</v>
      </c>
    </row>
    <row r="116" spans="1:40">
      <c r="B116" s="2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25" t="s">
        <v>67</v>
      </c>
      <c r="U116" s="169">
        <f>SUBTOTAL(9,U$31:U$115)</f>
        <v>0</v>
      </c>
      <c r="V116" s="170">
        <f ca="1">SUBTOTAL(9,V$31:V$115)</f>
        <v>0</v>
      </c>
      <c r="Y116" s="153">
        <f t="shared" ref="Y116:AG116" ca="1" si="69">SUBTOTAL(9,Y$31:Y$115)</f>
        <v>0</v>
      </c>
      <c r="Z116" s="153">
        <f t="shared" ca="1" si="69"/>
        <v>0</v>
      </c>
      <c r="AA116" s="153">
        <f t="shared" ca="1" si="69"/>
        <v>0</v>
      </c>
      <c r="AB116" s="153">
        <f t="shared" ca="1" si="69"/>
        <v>0</v>
      </c>
      <c r="AC116" s="153">
        <f t="shared" ca="1" si="69"/>
        <v>0</v>
      </c>
      <c r="AD116" s="153">
        <f t="shared" ca="1" si="69"/>
        <v>0</v>
      </c>
      <c r="AE116" s="153">
        <f t="shared" ca="1" si="69"/>
        <v>0</v>
      </c>
      <c r="AF116" s="153">
        <f t="shared" ca="1" si="69"/>
        <v>0</v>
      </c>
      <c r="AG116" s="153">
        <f t="shared" ca="1" si="69"/>
        <v>0</v>
      </c>
      <c r="AH116" s="154"/>
      <c r="AI116" s="155">
        <f ca="1">AG116-V116</f>
        <v>0</v>
      </c>
      <c r="AJ116" s="156"/>
      <c r="AM116" s="24" t="str">
        <f t="shared" si="67"/>
        <v>1</v>
      </c>
      <c r="AN116" s="24" t="str">
        <f t="shared" ca="1" si="68"/>
        <v>0</v>
      </c>
    </row>
    <row r="117" spans="1:40" ht="13.5" thickBot="1"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25"/>
      <c r="U117" s="171"/>
      <c r="V117" s="172"/>
      <c r="AE117" s="173" t="s">
        <v>68</v>
      </c>
      <c r="AF117" s="174">
        <f ca="1">IF(AE116=0,0,(AF116/AE116))</f>
        <v>0</v>
      </c>
      <c r="AM117" s="24" t="str">
        <f t="shared" si="67"/>
        <v>1</v>
      </c>
      <c r="AN117" s="24" t="str">
        <f t="shared" si="68"/>
        <v>1</v>
      </c>
    </row>
    <row r="118" spans="1:40" s="140" customFormat="1" ht="16.5" thickBot="1">
      <c r="B118" s="132" t="s">
        <v>69</v>
      </c>
      <c r="C118" s="133"/>
      <c r="D118" s="133"/>
      <c r="E118" s="134"/>
      <c r="F118" s="133"/>
      <c r="G118" s="135"/>
      <c r="H118" s="135"/>
      <c r="I118" s="133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7"/>
      <c r="W118" s="136"/>
      <c r="X118" s="134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M118" s="24" t="str">
        <f t="shared" si="67"/>
        <v>1</v>
      </c>
      <c r="AN118" s="24" t="str">
        <f t="shared" si="68"/>
        <v>1</v>
      </c>
    </row>
    <row r="119" spans="1:40">
      <c r="B119" s="175" t="s">
        <v>44</v>
      </c>
      <c r="C119" s="11"/>
      <c r="D119" s="11"/>
      <c r="E119" s="11"/>
      <c r="F119" s="11"/>
      <c r="G119" s="11"/>
      <c r="H119" s="11"/>
      <c r="I119" s="147" t="s">
        <v>44</v>
      </c>
      <c r="J119" s="176">
        <v>0</v>
      </c>
      <c r="K119" s="176">
        <f ca="1">ROUND($J119*(VLOOKUP($I119,$I$9:$S$24,K$6,FALSE)),2)</f>
        <v>0</v>
      </c>
      <c r="L119" s="176">
        <f ca="1">ROUND($K119*(VLOOKUP($I119,$I$9:$S$24,L$6,FALSE)),2)</f>
        <v>0</v>
      </c>
      <c r="M119" s="176">
        <f ca="1">ROUND(($K119+$L119)*(VLOOKUP($I119,$I$9:$S$24,M$6,FALSE)),2)</f>
        <v>0</v>
      </c>
      <c r="N119" s="176">
        <f t="shared" ref="N119:P121" ca="1" si="70">ROUND($K119*(VLOOKUP($I119,$I$9:$S$24,N$6,FALSE)),2)</f>
        <v>0</v>
      </c>
      <c r="O119" s="176">
        <f t="shared" ca="1" si="70"/>
        <v>0</v>
      </c>
      <c r="P119" s="176">
        <f t="shared" ca="1" si="70"/>
        <v>0</v>
      </c>
      <c r="Q119" s="176">
        <f ca="1">IF($M119=0,ROUND(SUM($K119:$N119)*(VLOOKUP($I119,$I$9:$S$24,Q$6,FALSE)),2),ROUND(SUM($M119:$N119)*(VLOOKUP($I119,$I$9:$S$24,Q$6,FALSE)),2))</f>
        <v>0</v>
      </c>
      <c r="R119" s="176">
        <f ca="1">SUM(K119:Q119)</f>
        <v>0</v>
      </c>
      <c r="S119" s="176">
        <f ca="1">ROUND(R119*(VLOOKUP($I119,$I$9:$S$24,S$6,FALSE)),2)</f>
        <v>0</v>
      </c>
      <c r="T119" s="176">
        <f ca="1">SUM(R119:S119)</f>
        <v>0</v>
      </c>
      <c r="U119" s="151">
        <v>1</v>
      </c>
      <c r="V119" s="152">
        <f ca="1">$T119*$U119</f>
        <v>0</v>
      </c>
      <c r="Y119" s="177">
        <f t="shared" ref="Y119:AB121" ca="1" si="71">K119*$U119</f>
        <v>0</v>
      </c>
      <c r="Z119" s="177">
        <f t="shared" ca="1" si="71"/>
        <v>0</v>
      </c>
      <c r="AA119" s="177">
        <f t="shared" ca="1" si="71"/>
        <v>0</v>
      </c>
      <c r="AB119" s="177">
        <f t="shared" ca="1" si="71"/>
        <v>0</v>
      </c>
      <c r="AC119" s="177">
        <f t="shared" ref="AC119:AD121" ca="1" si="72">P119*$U119</f>
        <v>0</v>
      </c>
      <c r="AD119" s="177">
        <f t="shared" ca="1" si="72"/>
        <v>0</v>
      </c>
      <c r="AE119" s="153">
        <f ca="1">SUM(Y119:AD119)</f>
        <v>0</v>
      </c>
      <c r="AF119" s="177">
        <f ca="1">S119*$U119</f>
        <v>0</v>
      </c>
      <c r="AG119" s="153">
        <f ca="1">SUM(AE119:AF119)</f>
        <v>0</v>
      </c>
      <c r="AH119" s="154"/>
      <c r="AI119" s="155">
        <f ca="1">AG119-V119</f>
        <v>0</v>
      </c>
      <c r="AJ119" s="156"/>
      <c r="AM119" s="24" t="str">
        <f t="shared" ca="1" si="67"/>
        <v>0</v>
      </c>
      <c r="AN119" s="24" t="str">
        <f t="shared" ca="1" si="68"/>
        <v>0</v>
      </c>
    </row>
    <row r="120" spans="1:40">
      <c r="B120" s="175" t="s">
        <v>70</v>
      </c>
      <c r="C120" s="11"/>
      <c r="D120" s="11"/>
      <c r="E120" s="11"/>
      <c r="F120" s="11"/>
      <c r="G120" s="11"/>
      <c r="H120" s="11"/>
      <c r="I120" s="147" t="s">
        <v>45</v>
      </c>
      <c r="J120" s="176">
        <v>0</v>
      </c>
      <c r="K120" s="176">
        <f ca="1">ROUND($J120*(VLOOKUP($I120,$I$9:$S$24,K$6,FALSE)),2)</f>
        <v>0</v>
      </c>
      <c r="L120" s="176">
        <f ca="1">ROUND($K120*(VLOOKUP($I120,$I$9:$S$24,L$6,FALSE)),2)</f>
        <v>0</v>
      </c>
      <c r="M120" s="176">
        <f ca="1">ROUND(($K120+$L120)*(VLOOKUP($I120,$I$9:$S$24,M$6,FALSE)),2)</f>
        <v>0</v>
      </c>
      <c r="N120" s="176">
        <f t="shared" ca="1" si="70"/>
        <v>0</v>
      </c>
      <c r="O120" s="176">
        <f t="shared" ca="1" si="70"/>
        <v>0</v>
      </c>
      <c r="P120" s="176">
        <f t="shared" ca="1" si="70"/>
        <v>0</v>
      </c>
      <c r="Q120" s="176">
        <f ca="1">IF($M120=0,ROUND(SUM($K120:$N120)*(VLOOKUP($I120,$I$9:$S$24,Q$6,FALSE)),2),ROUND(SUM($M120:$N120)*(VLOOKUP($I120,$I$9:$S$24,Q$6,FALSE)),2))</f>
        <v>0</v>
      </c>
      <c r="R120" s="176">
        <f ca="1">SUM(K120:Q120)</f>
        <v>0</v>
      </c>
      <c r="S120" s="176">
        <f ca="1">ROUND(R120*(VLOOKUP($I120,$I$9:$S$24,S$6,FALSE)),2)</f>
        <v>0</v>
      </c>
      <c r="T120" s="176">
        <f ca="1">SUM(R120:S120)</f>
        <v>0</v>
      </c>
      <c r="U120" s="151">
        <v>1</v>
      </c>
      <c r="V120" s="152">
        <f ca="1">$T120*$U120</f>
        <v>0</v>
      </c>
      <c r="Y120" s="177">
        <f t="shared" ca="1" si="71"/>
        <v>0</v>
      </c>
      <c r="Z120" s="177">
        <f t="shared" ca="1" si="71"/>
        <v>0</v>
      </c>
      <c r="AA120" s="177">
        <f t="shared" ca="1" si="71"/>
        <v>0</v>
      </c>
      <c r="AB120" s="177">
        <f t="shared" ca="1" si="71"/>
        <v>0</v>
      </c>
      <c r="AC120" s="177">
        <f t="shared" ca="1" si="72"/>
        <v>0</v>
      </c>
      <c r="AD120" s="177">
        <f t="shared" ca="1" si="72"/>
        <v>0</v>
      </c>
      <c r="AE120" s="153">
        <f ca="1">SUM(Y120:AD120)</f>
        <v>0</v>
      </c>
      <c r="AF120" s="177">
        <f ca="1">S120*$U120</f>
        <v>0</v>
      </c>
      <c r="AG120" s="153">
        <f ca="1">SUM(AE120:AF120)</f>
        <v>0</v>
      </c>
      <c r="AH120" s="154"/>
      <c r="AI120" s="155">
        <f ca="1">AG120-V120</f>
        <v>0</v>
      </c>
      <c r="AJ120" s="156"/>
      <c r="AM120" s="24" t="str">
        <f t="shared" ca="1" si="67"/>
        <v>0</v>
      </c>
      <c r="AN120" s="24" t="str">
        <f t="shared" ca="1" si="68"/>
        <v>0</v>
      </c>
    </row>
    <row r="121" spans="1:40">
      <c r="B121" s="175" t="s">
        <v>24</v>
      </c>
      <c r="C121" s="11"/>
      <c r="D121" s="11"/>
      <c r="E121" s="11"/>
      <c r="F121" s="11"/>
      <c r="G121" s="11"/>
      <c r="H121" s="11"/>
      <c r="I121" s="147" t="s">
        <v>45</v>
      </c>
      <c r="J121" s="176">
        <v>0</v>
      </c>
      <c r="K121" s="176">
        <f ca="1">ROUND($J121*(VLOOKUP($I121,$I$9:$S$24,K$6,FALSE)),2)</f>
        <v>0</v>
      </c>
      <c r="L121" s="176">
        <f ca="1">ROUND($K121*(VLOOKUP($I121,$I$9:$S$24,L$6,FALSE)),2)</f>
        <v>0</v>
      </c>
      <c r="M121" s="176">
        <f ca="1">ROUND(($K121+$L121)*(VLOOKUP($I121,$I$9:$S$24,M$6,FALSE)),2)</f>
        <v>0</v>
      </c>
      <c r="N121" s="176">
        <f t="shared" ca="1" si="70"/>
        <v>0</v>
      </c>
      <c r="O121" s="176">
        <f t="shared" ca="1" si="70"/>
        <v>0</v>
      </c>
      <c r="P121" s="176">
        <f t="shared" ca="1" si="70"/>
        <v>0</v>
      </c>
      <c r="Q121" s="176">
        <f ca="1">IF($M121=0,ROUND(SUM($K121:$N121)*(VLOOKUP($I121,$I$9:$S$24,Q$6,FALSE)),2),ROUND(SUM($M121:$N121)*(VLOOKUP($I121,$I$9:$S$24,Q$6,FALSE)),2))</f>
        <v>0</v>
      </c>
      <c r="R121" s="176">
        <f ca="1">SUM(K121:Q121)</f>
        <v>0</v>
      </c>
      <c r="S121" s="176">
        <f ca="1">ROUND(R121*(VLOOKUP($I121,$I$9:$S$24,S$6,FALSE)),2)</f>
        <v>0</v>
      </c>
      <c r="T121" s="176">
        <f ca="1">SUM(R121:S121)</f>
        <v>0</v>
      </c>
      <c r="U121" s="151">
        <v>1</v>
      </c>
      <c r="V121" s="152">
        <f ca="1">$T121*$U121</f>
        <v>0</v>
      </c>
      <c r="Y121" s="177">
        <f t="shared" ca="1" si="71"/>
        <v>0</v>
      </c>
      <c r="Z121" s="177">
        <f t="shared" ca="1" si="71"/>
        <v>0</v>
      </c>
      <c r="AA121" s="177">
        <f t="shared" ca="1" si="71"/>
        <v>0</v>
      </c>
      <c r="AB121" s="177">
        <f t="shared" ca="1" si="71"/>
        <v>0</v>
      </c>
      <c r="AC121" s="177">
        <f t="shared" ca="1" si="72"/>
        <v>0</v>
      </c>
      <c r="AD121" s="177">
        <f t="shared" ca="1" si="72"/>
        <v>0</v>
      </c>
      <c r="AE121" s="153">
        <f ca="1">SUM(Y121:AD121)</f>
        <v>0</v>
      </c>
      <c r="AF121" s="177">
        <f ca="1">S121*$U121</f>
        <v>0</v>
      </c>
      <c r="AG121" s="153">
        <f ca="1">SUM(AE121:AF121)</f>
        <v>0</v>
      </c>
      <c r="AH121" s="154"/>
      <c r="AI121" s="155">
        <f ca="1">AG121-V121</f>
        <v>0</v>
      </c>
      <c r="AJ121" s="156"/>
      <c r="AM121" s="24" t="str">
        <f t="shared" ca="1" si="67"/>
        <v>0</v>
      </c>
      <c r="AN121" s="24" t="str">
        <f t="shared" ca="1" si="68"/>
        <v>0</v>
      </c>
    </row>
    <row r="122" spans="1:40">
      <c r="B122" s="178"/>
      <c r="C122" s="159"/>
      <c r="D122" s="159"/>
      <c r="E122" s="159"/>
      <c r="F122" s="159"/>
      <c r="G122" s="159"/>
      <c r="H122" s="159"/>
      <c r="I122" s="15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80"/>
      <c r="V122" s="165"/>
      <c r="W122" s="159"/>
      <c r="X122" s="159"/>
      <c r="Y122" s="179"/>
      <c r="Z122" s="179"/>
      <c r="AA122" s="179"/>
      <c r="AB122" s="179"/>
      <c r="AC122" s="179"/>
      <c r="AD122" s="179"/>
      <c r="AE122" s="166"/>
      <c r="AF122" s="179"/>
      <c r="AG122" s="166"/>
      <c r="AH122" s="166"/>
      <c r="AI122" s="167"/>
      <c r="AJ122" s="156"/>
      <c r="AM122" s="24" t="str">
        <f t="shared" si="67"/>
        <v>1</v>
      </c>
      <c r="AN122" s="24" t="str">
        <f t="shared" si="68"/>
        <v>1</v>
      </c>
    </row>
    <row r="123" spans="1:40">
      <c r="B123" s="2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52"/>
      <c r="AM123" s="24" t="str">
        <f t="shared" si="67"/>
        <v>1</v>
      </c>
      <c r="AN123" s="24" t="str">
        <f t="shared" si="68"/>
        <v>1</v>
      </c>
    </row>
    <row r="124" spans="1:40">
      <c r="B124" s="2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5" t="s">
        <v>71</v>
      </c>
      <c r="U124" s="181"/>
      <c r="V124" s="182">
        <f ca="1">SUBTOTAL(9,V$118:V$123)</f>
        <v>0</v>
      </c>
      <c r="Y124" s="177">
        <f t="shared" ref="Y124:AG124" ca="1" si="73">SUBTOTAL(9,Y$118:Y$123)</f>
        <v>0</v>
      </c>
      <c r="Z124" s="177">
        <f t="shared" ca="1" si="73"/>
        <v>0</v>
      </c>
      <c r="AA124" s="177">
        <f t="shared" ca="1" si="73"/>
        <v>0</v>
      </c>
      <c r="AB124" s="177">
        <f t="shared" ca="1" si="73"/>
        <v>0</v>
      </c>
      <c r="AC124" s="177">
        <f t="shared" ca="1" si="73"/>
        <v>0</v>
      </c>
      <c r="AD124" s="177">
        <f t="shared" ca="1" si="73"/>
        <v>0</v>
      </c>
      <c r="AE124" s="177">
        <f t="shared" ca="1" si="73"/>
        <v>0</v>
      </c>
      <c r="AF124" s="177">
        <f t="shared" ca="1" si="73"/>
        <v>0</v>
      </c>
      <c r="AG124" s="177">
        <f t="shared" ca="1" si="73"/>
        <v>0</v>
      </c>
      <c r="AH124" s="176"/>
      <c r="AI124" s="155">
        <f ca="1">AG124-V124</f>
        <v>0</v>
      </c>
      <c r="AJ124" s="156"/>
      <c r="AM124" s="24" t="str">
        <f t="shared" si="67"/>
        <v>1</v>
      </c>
      <c r="AN124" s="24" t="str">
        <f t="shared" ca="1" si="68"/>
        <v>0</v>
      </c>
    </row>
    <row r="125" spans="1:40">
      <c r="B125" s="2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3"/>
      <c r="AE125" s="173" t="s">
        <v>68</v>
      </c>
      <c r="AF125" s="174">
        <f ca="1">IF(AE124=0,0,(AF124/AE124))</f>
        <v>0</v>
      </c>
      <c r="AM125" s="24" t="str">
        <f t="shared" si="67"/>
        <v>1</v>
      </c>
      <c r="AN125" s="24" t="str">
        <f t="shared" si="68"/>
        <v>1</v>
      </c>
    </row>
    <row r="126" spans="1:40">
      <c r="B126" s="183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84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I126" s="115"/>
      <c r="AM126" s="24" t="str">
        <f t="shared" si="67"/>
        <v>1</v>
      </c>
      <c r="AN126" s="24" t="str">
        <f t="shared" si="68"/>
        <v>1</v>
      </c>
    </row>
    <row r="127" spans="1:40" ht="13.5" thickBot="1">
      <c r="B127" s="2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185" t="s">
        <v>72</v>
      </c>
      <c r="U127" s="186">
        <f>U116</f>
        <v>0</v>
      </c>
      <c r="V127" s="187">
        <f ca="1">SUBTOTAL(9,V$31:V$126)</f>
        <v>0</v>
      </c>
      <c r="Y127" s="153">
        <f t="shared" ref="Y127:AG127" ca="1" si="74">SUBTOTAL(9,Y$31:Y$126)</f>
        <v>0</v>
      </c>
      <c r="Z127" s="153">
        <f t="shared" ca="1" si="74"/>
        <v>0</v>
      </c>
      <c r="AA127" s="153">
        <f t="shared" ca="1" si="74"/>
        <v>0</v>
      </c>
      <c r="AB127" s="153">
        <f t="shared" ca="1" si="74"/>
        <v>0</v>
      </c>
      <c r="AC127" s="153">
        <f t="shared" ca="1" si="74"/>
        <v>0</v>
      </c>
      <c r="AD127" s="153">
        <f t="shared" ca="1" si="74"/>
        <v>0</v>
      </c>
      <c r="AE127" s="153">
        <f t="shared" ca="1" si="74"/>
        <v>0</v>
      </c>
      <c r="AF127" s="153">
        <f t="shared" ca="1" si="74"/>
        <v>0</v>
      </c>
      <c r="AG127" s="153">
        <f t="shared" ca="1" si="74"/>
        <v>0</v>
      </c>
      <c r="AH127" s="154"/>
      <c r="AI127" s="155">
        <f ca="1">AG127-V127</f>
        <v>0</v>
      </c>
      <c r="AJ127" s="156"/>
      <c r="AM127" s="24" t="str">
        <f t="shared" si="67"/>
        <v>1</v>
      </c>
      <c r="AN127" s="24" t="str">
        <f t="shared" ca="1" si="68"/>
        <v>0</v>
      </c>
    </row>
    <row r="128" spans="1:40">
      <c r="AE128" s="188" t="s">
        <v>68</v>
      </c>
      <c r="AF128" s="189">
        <f ca="1">IF(AE127=0,0,(AF127/AE127))</f>
        <v>0</v>
      </c>
      <c r="AM128" s="24" t="str">
        <f t="shared" si="67"/>
        <v>1</v>
      </c>
      <c r="AN128" s="24" t="str">
        <f t="shared" si="68"/>
        <v>1</v>
      </c>
    </row>
    <row r="129" spans="10:40">
      <c r="W129" s="11"/>
      <c r="AM129" s="24" t="str">
        <f t="shared" si="67"/>
        <v>1</v>
      </c>
      <c r="AN129" s="24" t="str">
        <f t="shared" si="68"/>
        <v>1</v>
      </c>
    </row>
    <row r="130" spans="10:40">
      <c r="M130" s="57" t="s">
        <v>56</v>
      </c>
      <c r="N130" s="190"/>
      <c r="O130" s="190"/>
      <c r="P130" s="190"/>
      <c r="Q130" s="60" t="s">
        <v>73</v>
      </c>
      <c r="R130" s="59" t="s">
        <v>74</v>
      </c>
      <c r="S130" s="60" t="s">
        <v>75</v>
      </c>
      <c r="T130" s="59" t="s">
        <v>76</v>
      </c>
      <c r="U130" s="60" t="s">
        <v>77</v>
      </c>
      <c r="V130" s="59" t="s">
        <v>62</v>
      </c>
      <c r="W130" s="11"/>
      <c r="AM130" s="24" t="str">
        <f t="shared" si="67"/>
        <v>1</v>
      </c>
      <c r="AN130" s="24" t="str">
        <f t="shared" si="68"/>
        <v>1</v>
      </c>
    </row>
    <row r="131" spans="10:40">
      <c r="M131" s="191" t="s">
        <v>3</v>
      </c>
      <c r="N131" s="11"/>
      <c r="O131" s="11"/>
      <c r="P131" s="11"/>
      <c r="Q131" s="192">
        <f t="shared" ref="Q131:Q151" si="75">IF(U131=0,0,(U131/U$152))</f>
        <v>0</v>
      </c>
      <c r="R131" s="193">
        <f t="shared" ref="R131:R151" ca="1" si="76">IF(V131=0,0,(V131/V$152))</f>
        <v>0</v>
      </c>
      <c r="S131" s="194" t="s">
        <v>78</v>
      </c>
      <c r="T131" s="44" t="s">
        <v>78</v>
      </c>
      <c r="U131" s="195">
        <f t="shared" ref="U131:V151" si="77">SUMIF($D$31:$D$117,$M131,U$31:U$125)</f>
        <v>0</v>
      </c>
      <c r="V131" s="196">
        <f t="shared" ca="1" si="77"/>
        <v>0</v>
      </c>
      <c r="W131" s="11"/>
      <c r="X131" s="18" t="str">
        <f t="shared" ref="X131:X151" si="78">M131</f>
        <v>ManTech</v>
      </c>
      <c r="Y131" s="154">
        <f t="shared" ref="Y131:AG140" ca="1" si="79">SUMIF($D$31:$D$117,$M131,Y$31:Y$125)</f>
        <v>0</v>
      </c>
      <c r="Z131" s="154">
        <f t="shared" ca="1" si="79"/>
        <v>0</v>
      </c>
      <c r="AA131" s="154">
        <f t="shared" ca="1" si="79"/>
        <v>0</v>
      </c>
      <c r="AB131" s="154">
        <f t="shared" ca="1" si="79"/>
        <v>0</v>
      </c>
      <c r="AC131" s="154">
        <f t="shared" ca="1" si="79"/>
        <v>0</v>
      </c>
      <c r="AD131" s="154">
        <f t="shared" ca="1" si="79"/>
        <v>0</v>
      </c>
      <c r="AE131" s="154">
        <f t="shared" ca="1" si="79"/>
        <v>0</v>
      </c>
      <c r="AF131" s="154">
        <f t="shared" ca="1" si="79"/>
        <v>0</v>
      </c>
      <c r="AG131" s="154">
        <f t="shared" ca="1" si="79"/>
        <v>0</v>
      </c>
      <c r="AH131" s="154"/>
      <c r="AI131" s="155">
        <f t="shared" ref="AI131:AI152" ca="1" si="80">AG131-V131</f>
        <v>0</v>
      </c>
      <c r="AJ131" s="156"/>
      <c r="AM131" s="24" t="str">
        <f t="shared" si="67"/>
        <v>1</v>
      </c>
      <c r="AN131" s="24" t="str">
        <f t="shared" ca="1" si="68"/>
        <v>0</v>
      </c>
    </row>
    <row r="132" spans="10:40">
      <c r="J132" s="197"/>
      <c r="M132" s="191" t="s">
        <v>80</v>
      </c>
      <c r="N132" s="11"/>
      <c r="O132" s="11"/>
      <c r="P132" s="11"/>
      <c r="Q132" s="192">
        <f t="shared" si="75"/>
        <v>0</v>
      </c>
      <c r="R132" s="193">
        <f t="shared" si="76"/>
        <v>0</v>
      </c>
      <c r="S132" s="192">
        <f t="shared" ref="S132:S151" si="81">IF(U132=0,0,(U132/(U$152-U$131)))</f>
        <v>0</v>
      </c>
      <c r="T132" s="198">
        <f t="shared" ref="T132:T151" si="82">IF(V132=0,0,(V132/(V$152-V$131)))</f>
        <v>0</v>
      </c>
      <c r="U132" s="195">
        <f t="shared" si="77"/>
        <v>0</v>
      </c>
      <c r="V132" s="196">
        <f t="shared" si="77"/>
        <v>0</v>
      </c>
      <c r="W132" s="11"/>
      <c r="X132" s="18" t="str">
        <f t="shared" si="78"/>
        <v>Eurocity</v>
      </c>
      <c r="Y132" s="154">
        <f t="shared" si="79"/>
        <v>0</v>
      </c>
      <c r="Z132" s="154">
        <f t="shared" si="79"/>
        <v>0</v>
      </c>
      <c r="AA132" s="154">
        <f t="shared" si="79"/>
        <v>0</v>
      </c>
      <c r="AB132" s="154">
        <f t="shared" si="79"/>
        <v>0</v>
      </c>
      <c r="AC132" s="154">
        <f t="shared" si="79"/>
        <v>0</v>
      </c>
      <c r="AD132" s="154">
        <f t="shared" si="79"/>
        <v>0</v>
      </c>
      <c r="AE132" s="154">
        <f t="shared" si="79"/>
        <v>0</v>
      </c>
      <c r="AF132" s="154">
        <f t="shared" si="79"/>
        <v>0</v>
      </c>
      <c r="AG132" s="154">
        <f t="shared" si="79"/>
        <v>0</v>
      </c>
      <c r="AH132" s="154"/>
      <c r="AI132" s="155">
        <f t="shared" si="80"/>
        <v>0</v>
      </c>
      <c r="AJ132" s="156"/>
      <c r="AM132" s="24" t="str">
        <f t="shared" si="67"/>
        <v>0</v>
      </c>
      <c r="AN132" s="24" t="str">
        <f t="shared" si="68"/>
        <v>0</v>
      </c>
    </row>
    <row r="133" spans="10:40">
      <c r="J133" s="197"/>
      <c r="M133" s="191" t="s">
        <v>81</v>
      </c>
      <c r="N133" s="11"/>
      <c r="O133" s="11"/>
      <c r="P133" s="11"/>
      <c r="Q133" s="192">
        <f t="shared" si="75"/>
        <v>0</v>
      </c>
      <c r="R133" s="193">
        <f t="shared" si="76"/>
        <v>0</v>
      </c>
      <c r="S133" s="192">
        <f t="shared" si="81"/>
        <v>0</v>
      </c>
      <c r="T133" s="198">
        <f t="shared" si="82"/>
        <v>0</v>
      </c>
      <c r="U133" s="195">
        <f t="shared" si="77"/>
        <v>0</v>
      </c>
      <c r="V133" s="196">
        <f t="shared" si="77"/>
        <v>0</v>
      </c>
      <c r="W133" s="11"/>
      <c r="X133" s="18" t="str">
        <f t="shared" si="78"/>
        <v>Toffler</v>
      </c>
      <c r="Y133" s="154">
        <f t="shared" si="79"/>
        <v>0</v>
      </c>
      <c r="Z133" s="154">
        <f t="shared" si="79"/>
        <v>0</v>
      </c>
      <c r="AA133" s="154">
        <f t="shared" si="79"/>
        <v>0</v>
      </c>
      <c r="AB133" s="154">
        <f t="shared" si="79"/>
        <v>0</v>
      </c>
      <c r="AC133" s="154">
        <f t="shared" si="79"/>
        <v>0</v>
      </c>
      <c r="AD133" s="154">
        <f t="shared" si="79"/>
        <v>0</v>
      </c>
      <c r="AE133" s="154">
        <f t="shared" si="79"/>
        <v>0</v>
      </c>
      <c r="AF133" s="154">
        <f t="shared" si="79"/>
        <v>0</v>
      </c>
      <c r="AG133" s="154">
        <f t="shared" si="79"/>
        <v>0</v>
      </c>
      <c r="AH133" s="154"/>
      <c r="AI133" s="155">
        <f t="shared" si="80"/>
        <v>0</v>
      </c>
      <c r="AJ133" s="156"/>
      <c r="AM133" s="24" t="str">
        <f t="shared" si="67"/>
        <v>0</v>
      </c>
      <c r="AN133" s="24" t="str">
        <f t="shared" si="68"/>
        <v>0</v>
      </c>
    </row>
    <row r="134" spans="10:40">
      <c r="J134" s="197"/>
      <c r="M134" s="191" t="s">
        <v>82</v>
      </c>
      <c r="N134" s="11"/>
      <c r="O134" s="11"/>
      <c r="P134" s="11"/>
      <c r="Q134" s="192">
        <f t="shared" si="75"/>
        <v>0</v>
      </c>
      <c r="R134" s="193">
        <f t="shared" si="76"/>
        <v>0</v>
      </c>
      <c r="S134" s="192">
        <f t="shared" si="81"/>
        <v>0</v>
      </c>
      <c r="T134" s="198">
        <f t="shared" si="82"/>
        <v>0</v>
      </c>
      <c r="U134" s="195">
        <f t="shared" si="77"/>
        <v>0</v>
      </c>
      <c r="V134" s="196">
        <f t="shared" si="77"/>
        <v>0</v>
      </c>
      <c r="W134" s="11"/>
      <c r="X134" s="18" t="str">
        <f t="shared" si="78"/>
        <v>SAIC</v>
      </c>
      <c r="Y134" s="154">
        <f t="shared" si="79"/>
        <v>0</v>
      </c>
      <c r="Z134" s="154">
        <f t="shared" si="79"/>
        <v>0</v>
      </c>
      <c r="AA134" s="154">
        <f t="shared" si="79"/>
        <v>0</v>
      </c>
      <c r="AB134" s="154">
        <f t="shared" si="79"/>
        <v>0</v>
      </c>
      <c r="AC134" s="154">
        <f t="shared" si="79"/>
        <v>0</v>
      </c>
      <c r="AD134" s="154">
        <f t="shared" si="79"/>
        <v>0</v>
      </c>
      <c r="AE134" s="154">
        <f t="shared" si="79"/>
        <v>0</v>
      </c>
      <c r="AF134" s="154">
        <f t="shared" si="79"/>
        <v>0</v>
      </c>
      <c r="AG134" s="154">
        <f t="shared" si="79"/>
        <v>0</v>
      </c>
      <c r="AH134" s="154"/>
      <c r="AI134" s="155">
        <f t="shared" si="80"/>
        <v>0</v>
      </c>
      <c r="AJ134" s="156"/>
      <c r="AM134" s="24" t="str">
        <f t="shared" si="67"/>
        <v>0</v>
      </c>
      <c r="AN134" s="24" t="str">
        <f t="shared" si="68"/>
        <v>0</v>
      </c>
    </row>
    <row r="135" spans="10:40">
      <c r="M135" s="191" t="s">
        <v>83</v>
      </c>
      <c r="N135" s="11"/>
      <c r="O135" s="11"/>
      <c r="P135" s="11"/>
      <c r="Q135" s="192">
        <f t="shared" si="75"/>
        <v>0</v>
      </c>
      <c r="R135" s="193">
        <f t="shared" si="76"/>
        <v>0</v>
      </c>
      <c r="S135" s="192">
        <f t="shared" si="81"/>
        <v>0</v>
      </c>
      <c r="T135" s="198">
        <f t="shared" si="82"/>
        <v>0</v>
      </c>
      <c r="U135" s="195">
        <f t="shared" si="77"/>
        <v>0</v>
      </c>
      <c r="V135" s="196">
        <f t="shared" si="77"/>
        <v>0</v>
      </c>
      <c r="W135" s="11"/>
      <c r="X135" s="18" t="str">
        <f t="shared" si="78"/>
        <v>SQS</v>
      </c>
      <c r="Y135" s="154">
        <f t="shared" si="79"/>
        <v>0</v>
      </c>
      <c r="Z135" s="154">
        <f t="shared" si="79"/>
        <v>0</v>
      </c>
      <c r="AA135" s="154">
        <f t="shared" si="79"/>
        <v>0</v>
      </c>
      <c r="AB135" s="154">
        <f t="shared" si="79"/>
        <v>0</v>
      </c>
      <c r="AC135" s="154">
        <f t="shared" si="79"/>
        <v>0</v>
      </c>
      <c r="AD135" s="154">
        <f t="shared" si="79"/>
        <v>0</v>
      </c>
      <c r="AE135" s="154">
        <f t="shared" si="79"/>
        <v>0</v>
      </c>
      <c r="AF135" s="154">
        <f t="shared" si="79"/>
        <v>0</v>
      </c>
      <c r="AG135" s="154">
        <f t="shared" si="79"/>
        <v>0</v>
      </c>
      <c r="AH135" s="154"/>
      <c r="AI135" s="155">
        <f t="shared" si="80"/>
        <v>0</v>
      </c>
      <c r="AJ135" s="156"/>
      <c r="AM135" s="24" t="str">
        <f t="shared" si="67"/>
        <v>0</v>
      </c>
      <c r="AN135" s="24" t="str">
        <f t="shared" si="68"/>
        <v>0</v>
      </c>
    </row>
    <row r="136" spans="10:40">
      <c r="M136" s="191" t="s">
        <v>84</v>
      </c>
      <c r="N136" s="11"/>
      <c r="O136" s="11"/>
      <c r="P136" s="11"/>
      <c r="Q136" s="192">
        <f t="shared" si="75"/>
        <v>0</v>
      </c>
      <c r="R136" s="193">
        <f t="shared" si="76"/>
        <v>0</v>
      </c>
      <c r="S136" s="192">
        <f t="shared" si="81"/>
        <v>0</v>
      </c>
      <c r="T136" s="198">
        <f t="shared" si="82"/>
        <v>0</v>
      </c>
      <c r="U136" s="195">
        <f t="shared" si="77"/>
        <v>0</v>
      </c>
      <c r="V136" s="196">
        <f t="shared" si="77"/>
        <v>0</v>
      </c>
      <c r="W136" s="11"/>
      <c r="X136" s="18" t="str">
        <f t="shared" si="78"/>
        <v>CTC</v>
      </c>
      <c r="Y136" s="154">
        <f t="shared" si="79"/>
        <v>0</v>
      </c>
      <c r="Z136" s="154">
        <f t="shared" si="79"/>
        <v>0</v>
      </c>
      <c r="AA136" s="154">
        <f t="shared" si="79"/>
        <v>0</v>
      </c>
      <c r="AB136" s="154">
        <f t="shared" si="79"/>
        <v>0</v>
      </c>
      <c r="AC136" s="154">
        <f t="shared" si="79"/>
        <v>0</v>
      </c>
      <c r="AD136" s="154">
        <f t="shared" si="79"/>
        <v>0</v>
      </c>
      <c r="AE136" s="154">
        <f t="shared" si="79"/>
        <v>0</v>
      </c>
      <c r="AF136" s="154">
        <f t="shared" si="79"/>
        <v>0</v>
      </c>
      <c r="AG136" s="154">
        <f t="shared" si="79"/>
        <v>0</v>
      </c>
      <c r="AH136" s="154"/>
      <c r="AI136" s="155">
        <f t="shared" si="80"/>
        <v>0</v>
      </c>
      <c r="AJ136" s="156"/>
      <c r="AM136" s="24" t="str">
        <f t="shared" si="67"/>
        <v>0</v>
      </c>
      <c r="AN136" s="24" t="str">
        <f t="shared" si="68"/>
        <v>0</v>
      </c>
    </row>
    <row r="137" spans="10:40">
      <c r="M137" s="191" t="s">
        <v>132</v>
      </c>
      <c r="N137" s="11"/>
      <c r="O137" s="11"/>
      <c r="P137" s="11"/>
      <c r="Q137" s="192">
        <f t="shared" si="75"/>
        <v>0</v>
      </c>
      <c r="R137" s="193">
        <f t="shared" si="76"/>
        <v>0</v>
      </c>
      <c r="S137" s="192">
        <f t="shared" si="81"/>
        <v>0</v>
      </c>
      <c r="T137" s="198">
        <f t="shared" si="82"/>
        <v>0</v>
      </c>
      <c r="U137" s="195">
        <f t="shared" si="77"/>
        <v>0</v>
      </c>
      <c r="V137" s="196">
        <f t="shared" si="77"/>
        <v>0</v>
      </c>
      <c r="W137" s="11"/>
      <c r="X137" s="18" t="str">
        <f t="shared" si="78"/>
        <v>Sub 6</v>
      </c>
      <c r="Y137" s="154">
        <f t="shared" si="79"/>
        <v>0</v>
      </c>
      <c r="Z137" s="154">
        <f t="shared" si="79"/>
        <v>0</v>
      </c>
      <c r="AA137" s="154">
        <f t="shared" si="79"/>
        <v>0</v>
      </c>
      <c r="AB137" s="154">
        <f t="shared" si="79"/>
        <v>0</v>
      </c>
      <c r="AC137" s="154">
        <f t="shared" si="79"/>
        <v>0</v>
      </c>
      <c r="AD137" s="154">
        <f t="shared" si="79"/>
        <v>0</v>
      </c>
      <c r="AE137" s="154">
        <f t="shared" si="79"/>
        <v>0</v>
      </c>
      <c r="AF137" s="154">
        <f t="shared" si="79"/>
        <v>0</v>
      </c>
      <c r="AG137" s="154">
        <f t="shared" si="79"/>
        <v>0</v>
      </c>
      <c r="AH137" s="154"/>
      <c r="AI137" s="155">
        <f t="shared" si="80"/>
        <v>0</v>
      </c>
      <c r="AJ137" s="156"/>
      <c r="AM137" s="24" t="str">
        <f t="shared" si="67"/>
        <v>0</v>
      </c>
      <c r="AN137" s="24" t="str">
        <f t="shared" si="68"/>
        <v>0</v>
      </c>
    </row>
    <row r="138" spans="10:40">
      <c r="M138" s="191" t="s">
        <v>133</v>
      </c>
      <c r="N138" s="11"/>
      <c r="O138" s="11"/>
      <c r="P138" s="11"/>
      <c r="Q138" s="192">
        <f t="shared" si="75"/>
        <v>0</v>
      </c>
      <c r="R138" s="193">
        <f t="shared" si="76"/>
        <v>0</v>
      </c>
      <c r="S138" s="192">
        <f t="shared" si="81"/>
        <v>0</v>
      </c>
      <c r="T138" s="198">
        <f t="shared" si="82"/>
        <v>0</v>
      </c>
      <c r="U138" s="195">
        <f t="shared" si="77"/>
        <v>0</v>
      </c>
      <c r="V138" s="196">
        <f t="shared" si="77"/>
        <v>0</v>
      </c>
      <c r="W138" s="11"/>
      <c r="X138" s="18" t="str">
        <f t="shared" si="78"/>
        <v>Sub 7</v>
      </c>
      <c r="Y138" s="154">
        <f t="shared" si="79"/>
        <v>0</v>
      </c>
      <c r="Z138" s="154">
        <f t="shared" si="79"/>
        <v>0</v>
      </c>
      <c r="AA138" s="154">
        <f t="shared" si="79"/>
        <v>0</v>
      </c>
      <c r="AB138" s="154">
        <f t="shared" si="79"/>
        <v>0</v>
      </c>
      <c r="AC138" s="154">
        <f t="shared" si="79"/>
        <v>0</v>
      </c>
      <c r="AD138" s="154">
        <f t="shared" si="79"/>
        <v>0</v>
      </c>
      <c r="AE138" s="154">
        <f t="shared" si="79"/>
        <v>0</v>
      </c>
      <c r="AF138" s="154">
        <f t="shared" si="79"/>
        <v>0</v>
      </c>
      <c r="AG138" s="154">
        <f t="shared" si="79"/>
        <v>0</v>
      </c>
      <c r="AH138" s="154"/>
      <c r="AI138" s="155">
        <f t="shared" si="80"/>
        <v>0</v>
      </c>
      <c r="AJ138" s="156"/>
      <c r="AM138" s="24" t="str">
        <f t="shared" si="67"/>
        <v>0</v>
      </c>
      <c r="AN138" s="24" t="str">
        <f t="shared" si="68"/>
        <v>0</v>
      </c>
    </row>
    <row r="139" spans="10:40">
      <c r="M139" s="191" t="s">
        <v>134</v>
      </c>
      <c r="N139" s="11"/>
      <c r="O139" s="11"/>
      <c r="P139" s="11"/>
      <c r="Q139" s="192">
        <f t="shared" si="75"/>
        <v>0</v>
      </c>
      <c r="R139" s="193">
        <f t="shared" si="76"/>
        <v>0</v>
      </c>
      <c r="S139" s="192">
        <f t="shared" si="81"/>
        <v>0</v>
      </c>
      <c r="T139" s="198">
        <f t="shared" si="82"/>
        <v>0</v>
      </c>
      <c r="U139" s="195">
        <f t="shared" si="77"/>
        <v>0</v>
      </c>
      <c r="V139" s="196">
        <f t="shared" si="77"/>
        <v>0</v>
      </c>
      <c r="W139" s="11"/>
      <c r="X139" s="18" t="str">
        <f t="shared" si="78"/>
        <v>Sub 8</v>
      </c>
      <c r="Y139" s="154">
        <f t="shared" si="79"/>
        <v>0</v>
      </c>
      <c r="Z139" s="154">
        <f t="shared" si="79"/>
        <v>0</v>
      </c>
      <c r="AA139" s="154">
        <f t="shared" si="79"/>
        <v>0</v>
      </c>
      <c r="AB139" s="154">
        <f t="shared" si="79"/>
        <v>0</v>
      </c>
      <c r="AC139" s="154">
        <f t="shared" si="79"/>
        <v>0</v>
      </c>
      <c r="AD139" s="154">
        <f t="shared" si="79"/>
        <v>0</v>
      </c>
      <c r="AE139" s="154">
        <f t="shared" si="79"/>
        <v>0</v>
      </c>
      <c r="AF139" s="154">
        <f t="shared" si="79"/>
        <v>0</v>
      </c>
      <c r="AG139" s="154">
        <f t="shared" si="79"/>
        <v>0</v>
      </c>
      <c r="AH139" s="154"/>
      <c r="AI139" s="155">
        <f t="shared" si="80"/>
        <v>0</v>
      </c>
      <c r="AJ139" s="156"/>
      <c r="AM139" s="24" t="str">
        <f t="shared" si="67"/>
        <v>0</v>
      </c>
      <c r="AN139" s="24" t="str">
        <f t="shared" si="68"/>
        <v>0</v>
      </c>
    </row>
    <row r="140" spans="10:40">
      <c r="M140" s="191" t="s">
        <v>135</v>
      </c>
      <c r="N140" s="11"/>
      <c r="O140" s="11"/>
      <c r="P140" s="11"/>
      <c r="Q140" s="192">
        <f t="shared" si="75"/>
        <v>0</v>
      </c>
      <c r="R140" s="193">
        <f t="shared" si="76"/>
        <v>0</v>
      </c>
      <c r="S140" s="192">
        <f t="shared" si="81"/>
        <v>0</v>
      </c>
      <c r="T140" s="198">
        <f t="shared" si="82"/>
        <v>0</v>
      </c>
      <c r="U140" s="195">
        <f t="shared" si="77"/>
        <v>0</v>
      </c>
      <c r="V140" s="196">
        <f t="shared" si="77"/>
        <v>0</v>
      </c>
      <c r="W140" s="11"/>
      <c r="X140" s="18" t="str">
        <f t="shared" si="78"/>
        <v>Sub 9</v>
      </c>
      <c r="Y140" s="154">
        <f t="shared" si="79"/>
        <v>0</v>
      </c>
      <c r="Z140" s="154">
        <f t="shared" si="79"/>
        <v>0</v>
      </c>
      <c r="AA140" s="154">
        <f t="shared" si="79"/>
        <v>0</v>
      </c>
      <c r="AB140" s="154">
        <f t="shared" si="79"/>
        <v>0</v>
      </c>
      <c r="AC140" s="154">
        <f t="shared" si="79"/>
        <v>0</v>
      </c>
      <c r="AD140" s="154">
        <f t="shared" si="79"/>
        <v>0</v>
      </c>
      <c r="AE140" s="154">
        <f t="shared" si="79"/>
        <v>0</v>
      </c>
      <c r="AF140" s="154">
        <f t="shared" si="79"/>
        <v>0</v>
      </c>
      <c r="AG140" s="154">
        <f t="shared" si="79"/>
        <v>0</v>
      </c>
      <c r="AH140" s="154"/>
      <c r="AI140" s="155">
        <f t="shared" si="80"/>
        <v>0</v>
      </c>
      <c r="AJ140" s="156"/>
      <c r="AM140" s="24" t="str">
        <f t="shared" si="67"/>
        <v>0</v>
      </c>
      <c r="AN140" s="24" t="str">
        <f t="shared" si="68"/>
        <v>0</v>
      </c>
    </row>
    <row r="141" spans="10:40">
      <c r="M141" s="191" t="s">
        <v>136</v>
      </c>
      <c r="N141" s="11"/>
      <c r="O141" s="11"/>
      <c r="P141" s="11"/>
      <c r="Q141" s="192">
        <f t="shared" si="75"/>
        <v>0</v>
      </c>
      <c r="R141" s="193">
        <f t="shared" si="76"/>
        <v>0</v>
      </c>
      <c r="S141" s="192">
        <f t="shared" si="81"/>
        <v>0</v>
      </c>
      <c r="T141" s="198">
        <f t="shared" si="82"/>
        <v>0</v>
      </c>
      <c r="U141" s="195">
        <f t="shared" si="77"/>
        <v>0</v>
      </c>
      <c r="V141" s="196">
        <f t="shared" si="77"/>
        <v>0</v>
      </c>
      <c r="W141" s="11"/>
      <c r="X141" s="18" t="str">
        <f t="shared" si="78"/>
        <v>Sub 10</v>
      </c>
      <c r="Y141" s="154">
        <f t="shared" ref="Y141:AG151" si="83">SUMIF($D$31:$D$117,$M141,Y$31:Y$125)</f>
        <v>0</v>
      </c>
      <c r="Z141" s="154">
        <f t="shared" si="83"/>
        <v>0</v>
      </c>
      <c r="AA141" s="154">
        <f t="shared" si="83"/>
        <v>0</v>
      </c>
      <c r="AB141" s="154">
        <f t="shared" si="83"/>
        <v>0</v>
      </c>
      <c r="AC141" s="154">
        <f t="shared" si="83"/>
        <v>0</v>
      </c>
      <c r="AD141" s="154">
        <f t="shared" si="83"/>
        <v>0</v>
      </c>
      <c r="AE141" s="154">
        <f t="shared" si="83"/>
        <v>0</v>
      </c>
      <c r="AF141" s="154">
        <f t="shared" si="83"/>
        <v>0</v>
      </c>
      <c r="AG141" s="154">
        <f t="shared" si="83"/>
        <v>0</v>
      </c>
      <c r="AH141" s="154"/>
      <c r="AI141" s="155">
        <f t="shared" si="80"/>
        <v>0</v>
      </c>
      <c r="AJ141" s="156"/>
      <c r="AM141" s="24" t="str">
        <f t="shared" si="67"/>
        <v>0</v>
      </c>
      <c r="AN141" s="24" t="str">
        <f t="shared" si="68"/>
        <v>0</v>
      </c>
    </row>
    <row r="142" spans="10:40">
      <c r="M142" s="191" t="s">
        <v>137</v>
      </c>
      <c r="N142" s="11"/>
      <c r="O142" s="11"/>
      <c r="P142" s="11"/>
      <c r="Q142" s="192">
        <f t="shared" si="75"/>
        <v>0</v>
      </c>
      <c r="R142" s="193">
        <f t="shared" si="76"/>
        <v>0</v>
      </c>
      <c r="S142" s="192">
        <f t="shared" si="81"/>
        <v>0</v>
      </c>
      <c r="T142" s="198">
        <f t="shared" si="82"/>
        <v>0</v>
      </c>
      <c r="U142" s="195">
        <f t="shared" si="77"/>
        <v>0</v>
      </c>
      <c r="V142" s="196">
        <f t="shared" si="77"/>
        <v>0</v>
      </c>
      <c r="W142" s="11"/>
      <c r="X142" s="18" t="str">
        <f t="shared" si="78"/>
        <v>Sub 11</v>
      </c>
      <c r="Y142" s="154">
        <f t="shared" si="83"/>
        <v>0</v>
      </c>
      <c r="Z142" s="154">
        <f t="shared" si="83"/>
        <v>0</v>
      </c>
      <c r="AA142" s="154">
        <f t="shared" si="83"/>
        <v>0</v>
      </c>
      <c r="AB142" s="154">
        <f t="shared" si="83"/>
        <v>0</v>
      </c>
      <c r="AC142" s="154">
        <f t="shared" si="83"/>
        <v>0</v>
      </c>
      <c r="AD142" s="154">
        <f t="shared" si="83"/>
        <v>0</v>
      </c>
      <c r="AE142" s="154">
        <f t="shared" si="83"/>
        <v>0</v>
      </c>
      <c r="AF142" s="154">
        <f t="shared" si="83"/>
        <v>0</v>
      </c>
      <c r="AG142" s="154">
        <f t="shared" si="83"/>
        <v>0</v>
      </c>
      <c r="AH142" s="154"/>
      <c r="AI142" s="155">
        <f t="shared" si="80"/>
        <v>0</v>
      </c>
      <c r="AJ142" s="156"/>
      <c r="AM142" s="24" t="str">
        <f t="shared" si="67"/>
        <v>0</v>
      </c>
      <c r="AN142" s="24" t="str">
        <f t="shared" si="68"/>
        <v>0</v>
      </c>
    </row>
    <row r="143" spans="10:40">
      <c r="M143" s="191" t="s">
        <v>138</v>
      </c>
      <c r="N143" s="11"/>
      <c r="O143" s="11"/>
      <c r="P143" s="11"/>
      <c r="Q143" s="192">
        <f t="shared" si="75"/>
        <v>0</v>
      </c>
      <c r="R143" s="193">
        <f t="shared" si="76"/>
        <v>0</v>
      </c>
      <c r="S143" s="192">
        <f t="shared" si="81"/>
        <v>0</v>
      </c>
      <c r="T143" s="198">
        <f t="shared" si="82"/>
        <v>0</v>
      </c>
      <c r="U143" s="195">
        <f t="shared" si="77"/>
        <v>0</v>
      </c>
      <c r="V143" s="196">
        <f t="shared" si="77"/>
        <v>0</v>
      </c>
      <c r="W143" s="11"/>
      <c r="X143" s="18" t="str">
        <f t="shared" si="78"/>
        <v>Sub 12</v>
      </c>
      <c r="Y143" s="154">
        <f t="shared" si="83"/>
        <v>0</v>
      </c>
      <c r="Z143" s="154">
        <f t="shared" si="83"/>
        <v>0</v>
      </c>
      <c r="AA143" s="154">
        <f t="shared" si="83"/>
        <v>0</v>
      </c>
      <c r="AB143" s="154">
        <f t="shared" si="83"/>
        <v>0</v>
      </c>
      <c r="AC143" s="154">
        <f t="shared" si="83"/>
        <v>0</v>
      </c>
      <c r="AD143" s="154">
        <f t="shared" si="83"/>
        <v>0</v>
      </c>
      <c r="AE143" s="154">
        <f t="shared" si="83"/>
        <v>0</v>
      </c>
      <c r="AF143" s="154">
        <f t="shared" si="83"/>
        <v>0</v>
      </c>
      <c r="AG143" s="154">
        <f t="shared" si="83"/>
        <v>0</v>
      </c>
      <c r="AH143" s="154"/>
      <c r="AI143" s="155">
        <f t="shared" si="80"/>
        <v>0</v>
      </c>
      <c r="AJ143" s="156"/>
      <c r="AM143" s="24" t="str">
        <f t="shared" si="67"/>
        <v>0</v>
      </c>
      <c r="AN143" s="24" t="str">
        <f t="shared" si="68"/>
        <v>0</v>
      </c>
    </row>
    <row r="144" spans="10:40">
      <c r="M144" s="191" t="s">
        <v>139</v>
      </c>
      <c r="N144" s="11"/>
      <c r="O144" s="11"/>
      <c r="P144" s="11"/>
      <c r="Q144" s="192">
        <f t="shared" si="75"/>
        <v>0</v>
      </c>
      <c r="R144" s="193">
        <f t="shared" si="76"/>
        <v>0</v>
      </c>
      <c r="S144" s="192">
        <f t="shared" si="81"/>
        <v>0</v>
      </c>
      <c r="T144" s="198">
        <f t="shared" si="82"/>
        <v>0</v>
      </c>
      <c r="U144" s="195">
        <f t="shared" si="77"/>
        <v>0</v>
      </c>
      <c r="V144" s="196">
        <f t="shared" si="77"/>
        <v>0</v>
      </c>
      <c r="W144" s="11"/>
      <c r="X144" s="18" t="str">
        <f t="shared" si="78"/>
        <v>Sub 13</v>
      </c>
      <c r="Y144" s="154">
        <f t="shared" si="83"/>
        <v>0</v>
      </c>
      <c r="Z144" s="154">
        <f t="shared" si="83"/>
        <v>0</v>
      </c>
      <c r="AA144" s="154">
        <f t="shared" si="83"/>
        <v>0</v>
      </c>
      <c r="AB144" s="154">
        <f t="shared" si="83"/>
        <v>0</v>
      </c>
      <c r="AC144" s="154">
        <f t="shared" si="83"/>
        <v>0</v>
      </c>
      <c r="AD144" s="154">
        <f t="shared" si="83"/>
        <v>0</v>
      </c>
      <c r="AE144" s="154">
        <f t="shared" si="83"/>
        <v>0</v>
      </c>
      <c r="AF144" s="154">
        <f t="shared" si="83"/>
        <v>0</v>
      </c>
      <c r="AG144" s="154">
        <f t="shared" si="83"/>
        <v>0</v>
      </c>
      <c r="AH144" s="154"/>
      <c r="AI144" s="155">
        <f t="shared" si="80"/>
        <v>0</v>
      </c>
      <c r="AJ144" s="156"/>
      <c r="AM144" s="24" t="str">
        <f t="shared" si="67"/>
        <v>0</v>
      </c>
      <c r="AN144" s="24" t="str">
        <f t="shared" si="68"/>
        <v>0</v>
      </c>
    </row>
    <row r="145" spans="13:40">
      <c r="M145" s="191" t="s">
        <v>140</v>
      </c>
      <c r="N145" s="11"/>
      <c r="O145" s="11"/>
      <c r="P145" s="11"/>
      <c r="Q145" s="192">
        <f t="shared" si="75"/>
        <v>0</v>
      </c>
      <c r="R145" s="193">
        <f t="shared" si="76"/>
        <v>0</v>
      </c>
      <c r="S145" s="192">
        <f t="shared" si="81"/>
        <v>0</v>
      </c>
      <c r="T145" s="198">
        <f t="shared" si="82"/>
        <v>0</v>
      </c>
      <c r="U145" s="195">
        <f t="shared" si="77"/>
        <v>0</v>
      </c>
      <c r="V145" s="196">
        <f t="shared" si="77"/>
        <v>0</v>
      </c>
      <c r="W145" s="11"/>
      <c r="X145" s="18" t="str">
        <f t="shared" si="78"/>
        <v>Sub 14</v>
      </c>
      <c r="Y145" s="154">
        <f t="shared" si="83"/>
        <v>0</v>
      </c>
      <c r="Z145" s="154">
        <f t="shared" si="83"/>
        <v>0</v>
      </c>
      <c r="AA145" s="154">
        <f t="shared" si="83"/>
        <v>0</v>
      </c>
      <c r="AB145" s="154">
        <f t="shared" si="83"/>
        <v>0</v>
      </c>
      <c r="AC145" s="154">
        <f t="shared" si="83"/>
        <v>0</v>
      </c>
      <c r="AD145" s="154">
        <f t="shared" si="83"/>
        <v>0</v>
      </c>
      <c r="AE145" s="154">
        <f t="shared" si="83"/>
        <v>0</v>
      </c>
      <c r="AF145" s="154">
        <f t="shared" si="83"/>
        <v>0</v>
      </c>
      <c r="AG145" s="154">
        <f t="shared" si="83"/>
        <v>0</v>
      </c>
      <c r="AH145" s="154"/>
      <c r="AI145" s="155">
        <f t="shared" si="80"/>
        <v>0</v>
      </c>
      <c r="AJ145" s="156"/>
      <c r="AM145" s="24" t="str">
        <f t="shared" si="67"/>
        <v>0</v>
      </c>
      <c r="AN145" s="24" t="str">
        <f t="shared" si="68"/>
        <v>0</v>
      </c>
    </row>
    <row r="146" spans="13:40">
      <c r="M146" s="191" t="s">
        <v>141</v>
      </c>
      <c r="N146" s="11"/>
      <c r="O146" s="11"/>
      <c r="P146" s="11"/>
      <c r="Q146" s="192">
        <f t="shared" si="75"/>
        <v>0</v>
      </c>
      <c r="R146" s="193">
        <f t="shared" si="76"/>
        <v>0</v>
      </c>
      <c r="S146" s="192">
        <f t="shared" si="81"/>
        <v>0</v>
      </c>
      <c r="T146" s="198">
        <f t="shared" si="82"/>
        <v>0</v>
      </c>
      <c r="U146" s="195">
        <f t="shared" si="77"/>
        <v>0</v>
      </c>
      <c r="V146" s="196">
        <f t="shared" si="77"/>
        <v>0</v>
      </c>
      <c r="W146" s="11"/>
      <c r="X146" s="18" t="str">
        <f t="shared" si="78"/>
        <v>Sub 15</v>
      </c>
      <c r="Y146" s="154">
        <f t="shared" si="83"/>
        <v>0</v>
      </c>
      <c r="Z146" s="154">
        <f t="shared" si="83"/>
        <v>0</v>
      </c>
      <c r="AA146" s="154">
        <f t="shared" si="83"/>
        <v>0</v>
      </c>
      <c r="AB146" s="154">
        <f t="shared" si="83"/>
        <v>0</v>
      </c>
      <c r="AC146" s="154">
        <f t="shared" si="83"/>
        <v>0</v>
      </c>
      <c r="AD146" s="154">
        <f t="shared" si="83"/>
        <v>0</v>
      </c>
      <c r="AE146" s="154">
        <f t="shared" si="83"/>
        <v>0</v>
      </c>
      <c r="AF146" s="154">
        <f t="shared" si="83"/>
        <v>0</v>
      </c>
      <c r="AG146" s="154">
        <f t="shared" si="83"/>
        <v>0</v>
      </c>
      <c r="AH146" s="154"/>
      <c r="AI146" s="155">
        <f t="shared" si="80"/>
        <v>0</v>
      </c>
      <c r="AJ146" s="156"/>
      <c r="AM146" s="24" t="str">
        <f t="shared" si="67"/>
        <v>0</v>
      </c>
      <c r="AN146" s="24" t="str">
        <f t="shared" si="68"/>
        <v>0</v>
      </c>
    </row>
    <row r="147" spans="13:40">
      <c r="M147" s="191" t="s">
        <v>142</v>
      </c>
      <c r="N147" s="11"/>
      <c r="O147" s="11"/>
      <c r="P147" s="11"/>
      <c r="Q147" s="192">
        <f t="shared" si="75"/>
        <v>0</v>
      </c>
      <c r="R147" s="193">
        <f t="shared" si="76"/>
        <v>0</v>
      </c>
      <c r="S147" s="192">
        <f t="shared" si="81"/>
        <v>0</v>
      </c>
      <c r="T147" s="198">
        <f t="shared" si="82"/>
        <v>0</v>
      </c>
      <c r="U147" s="195">
        <f t="shared" si="77"/>
        <v>0</v>
      </c>
      <c r="V147" s="196">
        <f t="shared" si="77"/>
        <v>0</v>
      </c>
      <c r="W147" s="11"/>
      <c r="X147" s="18" t="str">
        <f t="shared" si="78"/>
        <v>Sub 16</v>
      </c>
      <c r="Y147" s="154">
        <f t="shared" si="83"/>
        <v>0</v>
      </c>
      <c r="Z147" s="154">
        <f t="shared" si="83"/>
        <v>0</v>
      </c>
      <c r="AA147" s="154">
        <f t="shared" si="83"/>
        <v>0</v>
      </c>
      <c r="AB147" s="154">
        <f t="shared" si="83"/>
        <v>0</v>
      </c>
      <c r="AC147" s="154">
        <f t="shared" si="83"/>
        <v>0</v>
      </c>
      <c r="AD147" s="154">
        <f t="shared" si="83"/>
        <v>0</v>
      </c>
      <c r="AE147" s="154">
        <f t="shared" si="83"/>
        <v>0</v>
      </c>
      <c r="AF147" s="154">
        <f t="shared" si="83"/>
        <v>0</v>
      </c>
      <c r="AG147" s="154">
        <f t="shared" si="83"/>
        <v>0</v>
      </c>
      <c r="AH147" s="154"/>
      <c r="AI147" s="155">
        <f t="shared" si="80"/>
        <v>0</v>
      </c>
      <c r="AJ147" s="156"/>
      <c r="AM147" s="24" t="str">
        <f t="shared" si="67"/>
        <v>0</v>
      </c>
      <c r="AN147" s="24" t="str">
        <f t="shared" si="68"/>
        <v>0</v>
      </c>
    </row>
    <row r="148" spans="13:40">
      <c r="M148" s="191" t="s">
        <v>143</v>
      </c>
      <c r="N148" s="11"/>
      <c r="O148" s="11"/>
      <c r="P148" s="11"/>
      <c r="Q148" s="192">
        <f t="shared" si="75"/>
        <v>0</v>
      </c>
      <c r="R148" s="193">
        <f t="shared" si="76"/>
        <v>0</v>
      </c>
      <c r="S148" s="192">
        <f t="shared" si="81"/>
        <v>0</v>
      </c>
      <c r="T148" s="198">
        <f t="shared" si="82"/>
        <v>0</v>
      </c>
      <c r="U148" s="195">
        <f t="shared" si="77"/>
        <v>0</v>
      </c>
      <c r="V148" s="196">
        <f t="shared" si="77"/>
        <v>0</v>
      </c>
      <c r="W148" s="11"/>
      <c r="X148" s="18" t="str">
        <f t="shared" si="78"/>
        <v>Sub 17</v>
      </c>
      <c r="Y148" s="154">
        <f t="shared" si="83"/>
        <v>0</v>
      </c>
      <c r="Z148" s="154">
        <f t="shared" si="83"/>
        <v>0</v>
      </c>
      <c r="AA148" s="154">
        <f t="shared" si="83"/>
        <v>0</v>
      </c>
      <c r="AB148" s="154">
        <f t="shared" si="83"/>
        <v>0</v>
      </c>
      <c r="AC148" s="154">
        <f t="shared" si="83"/>
        <v>0</v>
      </c>
      <c r="AD148" s="154">
        <f t="shared" si="83"/>
        <v>0</v>
      </c>
      <c r="AE148" s="154">
        <f t="shared" si="83"/>
        <v>0</v>
      </c>
      <c r="AF148" s="154">
        <f t="shared" si="83"/>
        <v>0</v>
      </c>
      <c r="AG148" s="154">
        <f t="shared" si="83"/>
        <v>0</v>
      </c>
      <c r="AH148" s="154"/>
      <c r="AI148" s="155">
        <f t="shared" si="80"/>
        <v>0</v>
      </c>
      <c r="AJ148" s="156"/>
      <c r="AM148" s="24" t="str">
        <f t="shared" si="67"/>
        <v>0</v>
      </c>
      <c r="AN148" s="24" t="str">
        <f t="shared" si="68"/>
        <v>0</v>
      </c>
    </row>
    <row r="149" spans="13:40">
      <c r="M149" s="191" t="s">
        <v>144</v>
      </c>
      <c r="N149" s="11"/>
      <c r="O149" s="11"/>
      <c r="P149" s="11"/>
      <c r="Q149" s="192">
        <f t="shared" si="75"/>
        <v>0</v>
      </c>
      <c r="R149" s="193">
        <f t="shared" si="76"/>
        <v>0</v>
      </c>
      <c r="S149" s="192">
        <f t="shared" si="81"/>
        <v>0</v>
      </c>
      <c r="T149" s="198">
        <f t="shared" si="82"/>
        <v>0</v>
      </c>
      <c r="U149" s="195">
        <f t="shared" si="77"/>
        <v>0</v>
      </c>
      <c r="V149" s="196">
        <f t="shared" si="77"/>
        <v>0</v>
      </c>
      <c r="W149" s="11"/>
      <c r="X149" s="18" t="str">
        <f t="shared" si="78"/>
        <v>Sub 18</v>
      </c>
      <c r="Y149" s="154">
        <f t="shared" si="83"/>
        <v>0</v>
      </c>
      <c r="Z149" s="154">
        <f t="shared" si="83"/>
        <v>0</v>
      </c>
      <c r="AA149" s="154">
        <f t="shared" si="83"/>
        <v>0</v>
      </c>
      <c r="AB149" s="154">
        <f t="shared" si="83"/>
        <v>0</v>
      </c>
      <c r="AC149" s="154">
        <f t="shared" si="83"/>
        <v>0</v>
      </c>
      <c r="AD149" s="154">
        <f t="shared" si="83"/>
        <v>0</v>
      </c>
      <c r="AE149" s="154">
        <f t="shared" si="83"/>
        <v>0</v>
      </c>
      <c r="AF149" s="154">
        <f t="shared" si="83"/>
        <v>0</v>
      </c>
      <c r="AG149" s="154">
        <f t="shared" si="83"/>
        <v>0</v>
      </c>
      <c r="AH149" s="154"/>
      <c r="AI149" s="155">
        <f t="shared" si="80"/>
        <v>0</v>
      </c>
      <c r="AJ149" s="156"/>
      <c r="AM149" s="24" t="str">
        <f t="shared" si="67"/>
        <v>0</v>
      </c>
      <c r="AN149" s="24" t="str">
        <f t="shared" si="68"/>
        <v>0</v>
      </c>
    </row>
    <row r="150" spans="13:40">
      <c r="M150" s="191" t="s">
        <v>145</v>
      </c>
      <c r="N150" s="11"/>
      <c r="O150" s="11"/>
      <c r="P150" s="11"/>
      <c r="Q150" s="192">
        <f t="shared" si="75"/>
        <v>0</v>
      </c>
      <c r="R150" s="193">
        <f t="shared" si="76"/>
        <v>0</v>
      </c>
      <c r="S150" s="192">
        <f t="shared" si="81"/>
        <v>0</v>
      </c>
      <c r="T150" s="198">
        <f t="shared" si="82"/>
        <v>0</v>
      </c>
      <c r="U150" s="195">
        <f t="shared" si="77"/>
        <v>0</v>
      </c>
      <c r="V150" s="196">
        <f t="shared" si="77"/>
        <v>0</v>
      </c>
      <c r="W150" s="11"/>
      <c r="X150" s="18" t="str">
        <f t="shared" si="78"/>
        <v>Sub 19</v>
      </c>
      <c r="Y150" s="154">
        <f t="shared" si="83"/>
        <v>0</v>
      </c>
      <c r="Z150" s="154">
        <f t="shared" si="83"/>
        <v>0</v>
      </c>
      <c r="AA150" s="154">
        <f t="shared" si="83"/>
        <v>0</v>
      </c>
      <c r="AB150" s="154">
        <f t="shared" si="83"/>
        <v>0</v>
      </c>
      <c r="AC150" s="154">
        <f t="shared" si="83"/>
        <v>0</v>
      </c>
      <c r="AD150" s="154">
        <f t="shared" si="83"/>
        <v>0</v>
      </c>
      <c r="AE150" s="154">
        <f t="shared" si="83"/>
        <v>0</v>
      </c>
      <c r="AF150" s="154">
        <f t="shared" si="83"/>
        <v>0</v>
      </c>
      <c r="AG150" s="154">
        <f t="shared" si="83"/>
        <v>0</v>
      </c>
      <c r="AH150" s="154"/>
      <c r="AI150" s="155">
        <f t="shared" si="80"/>
        <v>0</v>
      </c>
      <c r="AJ150" s="156"/>
      <c r="AM150" s="24" t="str">
        <f t="shared" si="67"/>
        <v>0</v>
      </c>
      <c r="AN150" s="24" t="str">
        <f t="shared" si="68"/>
        <v>0</v>
      </c>
    </row>
    <row r="151" spans="13:40">
      <c r="M151" s="191" t="s">
        <v>146</v>
      </c>
      <c r="N151" s="11"/>
      <c r="O151" s="11"/>
      <c r="P151" s="11"/>
      <c r="Q151" s="192">
        <f t="shared" si="75"/>
        <v>0</v>
      </c>
      <c r="R151" s="193">
        <f t="shared" si="76"/>
        <v>0</v>
      </c>
      <c r="S151" s="192">
        <f t="shared" si="81"/>
        <v>0</v>
      </c>
      <c r="T151" s="198">
        <f t="shared" si="82"/>
        <v>0</v>
      </c>
      <c r="U151" s="195">
        <f t="shared" si="77"/>
        <v>0</v>
      </c>
      <c r="V151" s="196">
        <f t="shared" si="77"/>
        <v>0</v>
      </c>
      <c r="W151" s="11"/>
      <c r="X151" s="18" t="str">
        <f t="shared" si="78"/>
        <v>Sub 20</v>
      </c>
      <c r="Y151" s="154">
        <f t="shared" si="83"/>
        <v>0</v>
      </c>
      <c r="Z151" s="154">
        <f t="shared" si="83"/>
        <v>0</v>
      </c>
      <c r="AA151" s="154">
        <f t="shared" si="83"/>
        <v>0</v>
      </c>
      <c r="AB151" s="154">
        <f t="shared" si="83"/>
        <v>0</v>
      </c>
      <c r="AC151" s="154">
        <f t="shared" si="83"/>
        <v>0</v>
      </c>
      <c r="AD151" s="154">
        <f t="shared" si="83"/>
        <v>0</v>
      </c>
      <c r="AE151" s="154">
        <f t="shared" si="83"/>
        <v>0</v>
      </c>
      <c r="AF151" s="154">
        <f t="shared" si="83"/>
        <v>0</v>
      </c>
      <c r="AG151" s="154">
        <f t="shared" si="83"/>
        <v>0</v>
      </c>
      <c r="AH151" s="154"/>
      <c r="AI151" s="155">
        <f t="shared" si="80"/>
        <v>0</v>
      </c>
      <c r="AJ151" s="156"/>
      <c r="AM151" s="24" t="str">
        <f t="shared" si="67"/>
        <v>0</v>
      </c>
      <c r="AN151" s="24" t="str">
        <f t="shared" si="68"/>
        <v>0</v>
      </c>
    </row>
    <row r="152" spans="13:40" ht="13.5" thickBot="1">
      <c r="M152" s="199" t="s">
        <v>79</v>
      </c>
      <c r="N152" s="200"/>
      <c r="O152" s="200"/>
      <c r="P152" s="200"/>
      <c r="Q152" s="199"/>
      <c r="R152" s="201"/>
      <c r="S152" s="199"/>
      <c r="T152" s="202"/>
      <c r="U152" s="203">
        <f>SUM(U131:U151)</f>
        <v>0</v>
      </c>
      <c r="V152" s="204">
        <f ca="1">SUM(V131:V151)</f>
        <v>0</v>
      </c>
      <c r="W152" s="11"/>
      <c r="Y152" s="205">
        <f t="shared" ref="Y152:AG152" ca="1" si="84">SUM(Y131:Y151)</f>
        <v>0</v>
      </c>
      <c r="Z152" s="205">
        <f t="shared" ca="1" si="84"/>
        <v>0</v>
      </c>
      <c r="AA152" s="205">
        <f t="shared" ca="1" si="84"/>
        <v>0</v>
      </c>
      <c r="AB152" s="205">
        <f t="shared" ca="1" si="84"/>
        <v>0</v>
      </c>
      <c r="AC152" s="205">
        <f t="shared" ca="1" si="84"/>
        <v>0</v>
      </c>
      <c r="AD152" s="205">
        <f t="shared" ca="1" si="84"/>
        <v>0</v>
      </c>
      <c r="AE152" s="205">
        <f t="shared" ca="1" si="84"/>
        <v>0</v>
      </c>
      <c r="AF152" s="205">
        <f t="shared" ca="1" si="84"/>
        <v>0</v>
      </c>
      <c r="AG152" s="205">
        <f t="shared" ca="1" si="84"/>
        <v>0</v>
      </c>
      <c r="AH152" s="154"/>
      <c r="AI152" s="155">
        <f t="shared" ca="1" si="80"/>
        <v>0</v>
      </c>
      <c r="AJ152" s="156"/>
      <c r="AM152" s="24" t="str">
        <f t="shared" si="67"/>
        <v>1</v>
      </c>
      <c r="AN152" s="24" t="str">
        <f t="shared" ca="1" si="68"/>
        <v>0</v>
      </c>
    </row>
    <row r="153" spans="13:40" ht="13.5" thickTop="1">
      <c r="M153" s="206"/>
      <c r="N153" s="159"/>
      <c r="O153" s="159"/>
      <c r="P153" s="159"/>
      <c r="Q153" s="159"/>
      <c r="R153" s="159"/>
      <c r="S153" s="159"/>
      <c r="T153" s="159"/>
      <c r="U153" s="159"/>
      <c r="V153" s="207"/>
      <c r="W153" s="11"/>
      <c r="AM153" s="24" t="str">
        <f t="shared" si="67"/>
        <v>1</v>
      </c>
      <c r="AN153" s="24" t="str">
        <f t="shared" si="68"/>
        <v>1</v>
      </c>
    </row>
  </sheetData>
  <autoFilter ref="AM29:AN29"/>
  <mergeCells count="1">
    <mergeCell ref="C2:I2"/>
  </mergeCells>
  <phoneticPr fontId="0" type="noConversion"/>
  <conditionalFormatting sqref="M24">
    <cfRule type="cellIs" dxfId="2" priority="1" stopIfTrue="1" operator="greaterThan">
      <formula>0</formula>
    </cfRule>
  </conditionalFormatting>
  <dataValidations count="2">
    <dataValidation type="list" allowBlank="1" showInputMessage="1" showErrorMessage="1" sqref="I33:I113">
      <formula1>$I$9:$I$25</formula1>
    </dataValidation>
    <dataValidation type="list" allowBlank="1" showInputMessage="1" showErrorMessage="1" sqref="D33:D113">
      <formula1>$M$131:$M$151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28" max="22" man="1"/>
  </rowBreaks>
  <colBreaks count="1" manualBreakCount="1">
    <brk id="22" max="8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53"/>
  <sheetViews>
    <sheetView showGridLines="0" zoomScale="85" zoomScaleNormal="70" zoomScaleSheetLayoutView="85" workbookViewId="0">
      <selection activeCell="C30" sqref="C30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 collapsed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124</v>
      </c>
      <c r="D1" s="14"/>
      <c r="E1" s="14"/>
      <c r="F1" s="14"/>
      <c r="G1" s="15"/>
      <c r="H1" s="15"/>
      <c r="I1" s="14"/>
      <c r="J1" s="16" t="s">
        <v>9</v>
      </c>
      <c r="K1" s="13" t="s">
        <v>126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125</v>
      </c>
      <c r="D2" s="208"/>
      <c r="E2" s="208"/>
      <c r="F2" s="208"/>
      <c r="G2" s="208"/>
      <c r="H2" s="208"/>
      <c r="I2" s="209"/>
      <c r="J2" s="21" t="s">
        <v>11</v>
      </c>
      <c r="K2" s="22" t="s">
        <v>127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128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147</v>
      </c>
      <c r="C8" s="52">
        <v>40422</v>
      </c>
      <c r="D8" s="53">
        <v>40786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130</v>
      </c>
      <c r="H9" s="62" t="s">
        <v>30</v>
      </c>
      <c r="I9" s="63" t="s">
        <v>30</v>
      </c>
      <c r="J9" s="64">
        <v>3.3000000000000002E-2</v>
      </c>
      <c r="K9" s="65">
        <v>1.0472037499999998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9.2899999999999996E-2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1.0472037499999998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9.2899999999999996E-2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1.0472037499999998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9.2899999999999996E-2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1.0472037499999998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9.2899999999999996E-2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9.2899999999999996E-2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9.2899999999999996E-2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9.2899999999999996E-2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9.2899999999999996E-2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131</v>
      </c>
      <c r="H13" s="73" t="str">
        <f>H$9</f>
        <v>Contr</v>
      </c>
      <c r="I13" s="74" t="s">
        <v>34</v>
      </c>
      <c r="J13" s="64">
        <v>3.3000000000000002E-2</v>
      </c>
      <c r="K13" s="65">
        <v>1.0472037499999998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9.1399999999999995E-2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1.0472037499999998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9.1399999999999995E-2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1.0472037499999998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9.1399999999999995E-2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1.0472037499999998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9.1399999999999995E-2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131</v>
      </c>
      <c r="H15" s="73" t="str">
        <f>H$9</f>
        <v>Contr</v>
      </c>
      <c r="I15" s="74" t="s">
        <v>36</v>
      </c>
      <c r="J15" s="64">
        <v>3.3000000000000002E-2</v>
      </c>
      <c r="K15" s="65">
        <v>1.0472037499999998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9.1399999999999995E-2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1.0472037499999998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9.1399999999999995E-2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1.0472037499999998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9.1399999999999995E-2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1.0472037499999998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9.1399999999999995E-2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1.0472037499999998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9.2899999999999996E-2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1.0472037499999998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9.2899999999999996E-2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1.0472037499999998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9.2899999999999996E-2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1.0472037499999998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9.2899999999999996E-2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9.2899999999999996E-2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9.2899999999999996E-2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9.2899999999999996E-2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9.2899999999999996E-2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128</v>
      </c>
      <c r="I21" s="83" t="s">
        <v>42</v>
      </c>
      <c r="J21" s="64">
        <v>0</v>
      </c>
      <c r="K21" s="65">
        <v>1</v>
      </c>
      <c r="L21" s="66"/>
      <c r="M21" s="66">
        <v>0.03</v>
      </c>
      <c r="N21" s="67">
        <v>0</v>
      </c>
      <c r="O21" s="67">
        <v>0</v>
      </c>
      <c r="P21" s="67">
        <v>0</v>
      </c>
      <c r="Q21" s="66">
        <v>9.2899999999999996E-2</v>
      </c>
      <c r="R21" s="68"/>
      <c r="S21" s="77">
        <f t="shared" si="10"/>
        <v>0.15</v>
      </c>
      <c r="T21" s="11">
        <f>ROUND(((1+$M$21)+(($M$21)*$Q$21))*(1+$S$21),4)</f>
        <v>1.1877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0.03</v>
      </c>
      <c r="AB21" s="66">
        <f t="shared" si="6"/>
        <v>0</v>
      </c>
      <c r="AC21" s="66">
        <f t="shared" si="7"/>
        <v>0</v>
      </c>
      <c r="AD21" s="66">
        <f t="shared" si="8"/>
        <v>9.2899999999999996E-2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0.03</v>
      </c>
      <c r="N22" s="91">
        <v>0</v>
      </c>
      <c r="O22" s="91">
        <v>0</v>
      </c>
      <c r="P22" s="91">
        <v>0</v>
      </c>
      <c r="Q22" s="90">
        <v>9.2899999999999996E-2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0.03</v>
      </c>
      <c r="AB22" s="89">
        <f t="shared" si="6"/>
        <v>0</v>
      </c>
      <c r="AC22" s="89">
        <f t="shared" si="7"/>
        <v>0</v>
      </c>
      <c r="AD22" s="90">
        <f t="shared" si="8"/>
        <v>9.2899999999999996E-2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0.03</v>
      </c>
      <c r="N23" s="99">
        <v>0</v>
      </c>
      <c r="O23" s="99">
        <v>0</v>
      </c>
      <c r="P23" s="99">
        <v>0</v>
      </c>
      <c r="Q23" s="98">
        <v>9.2899999999999996E-2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0.03</v>
      </c>
      <c r="AB23" s="98">
        <f t="shared" si="6"/>
        <v>0</v>
      </c>
      <c r="AC23" s="98">
        <f t="shared" si="7"/>
        <v>0</v>
      </c>
      <c r="AD23" s="98">
        <f t="shared" si="8"/>
        <v>9.2899999999999996E-2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9.2899999999999996E-2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9.2899999999999996E-2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197</v>
      </c>
      <c r="U30" s="43" t="s">
        <v>61</v>
      </c>
      <c r="V30" s="130" t="s">
        <v>62</v>
      </c>
      <c r="W30" s="131"/>
      <c r="Y30" s="126" t="s">
        <v>63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64</v>
      </c>
      <c r="AH30" s="43"/>
      <c r="AI30" s="126" t="s">
        <v>65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63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85</v>
      </c>
      <c r="C33" s="11"/>
      <c r="D33" s="147" t="s">
        <v>3</v>
      </c>
      <c r="E33" s="11"/>
      <c r="F33" s="148" t="s">
        <v>175</v>
      </c>
      <c r="G33" s="149" t="str">
        <f t="shared" ref="G33:G68" si="13">D33&amp;A33&amp;F33&amp;I33</f>
        <v>ManTech1SCIA-3-A-12Govt</v>
      </c>
      <c r="H33" s="149"/>
      <c r="I33" s="147" t="s">
        <v>31</v>
      </c>
      <c r="J33" s="84">
        <v>410.72</v>
      </c>
      <c r="K33" s="84">
        <f t="shared" ref="K33:K68" ca="1" si="14">ROUND($J33*(VLOOKUP($I33,$I$9:$S$24,K$6,FALSE)),2)</f>
        <v>430.11</v>
      </c>
      <c r="L33" s="84">
        <f t="shared" ref="L33:L68" ca="1" si="15">$K33*(VLOOKUP($I33,$I$9:$S$24,L$6,FALSE))</f>
        <v>181.33437599999999</v>
      </c>
      <c r="M33" s="84">
        <f t="shared" ref="M33:M68" ca="1" si="16">($K33+$L33)*(VLOOKUP($I33,$I$9:$S$24,M$6,FALSE))</f>
        <v>0</v>
      </c>
      <c r="N33" s="84">
        <f t="shared" ref="N33:N68" ca="1" si="17">$K33*(VLOOKUP($I33,$I$9:$S$24,N$6,FALSE))</f>
        <v>0</v>
      </c>
      <c r="O33" s="150">
        <f t="shared" ref="O33:O68" si="18">IF(D33="ManTech",$O$29,0)</f>
        <v>519.33333333333337</v>
      </c>
      <c r="P33" s="84">
        <f t="shared" ref="P33:P68" ca="1" si="19">$K33*($P$29/100)</f>
        <v>0</v>
      </c>
      <c r="Q33" s="84">
        <f t="shared" ref="Q33:Q68" ca="1" si="20">IF($D33="ManTech",(SUM($K33:$P33)*(VLOOKUP($I33,$I$9:$S$24,Q$6,FALSE))),(IF(M33=0,((SUM(K33,N33:P33))*(VLOOKUP($I33,$I$9:$S$24,Q$6,FALSE))),(SUM($M33:$P33)*(VLOOKUP($I33,$I$9:$S$24,Q$6,FALSE))))))</f>
        <v>105.04924919706667</v>
      </c>
      <c r="R33" s="84">
        <f t="shared" ref="R33:R68" ca="1" si="21">SUM(K33:Q33)</f>
        <v>1235.8269585304001</v>
      </c>
      <c r="S33" s="84">
        <f t="shared" ref="S33:S68" ca="1" si="22">(R33*(VLOOKUP($I33,$I$9:$S$24,S$6,FALSE)))</f>
        <v>185.37404377956003</v>
      </c>
      <c r="T33" s="84">
        <f t="shared" ref="T33:T68" ca="1" si="23">ROUND(SUM(R33:S33),2)</f>
        <v>1421.2</v>
      </c>
      <c r="U33" s="151">
        <v>0</v>
      </c>
      <c r="V33" s="152">
        <f t="shared" ref="V33:V68" ca="1" si="24">$T33*$U33</f>
        <v>0</v>
      </c>
      <c r="Y33" s="153">
        <f t="shared" ref="Y33:Y68" ca="1" si="25">K33*$U33</f>
        <v>0</v>
      </c>
      <c r="Z33" s="153">
        <f t="shared" ref="Z33:Z68" ca="1" si="26">L33*$U33</f>
        <v>0</v>
      </c>
      <c r="AA33" s="153">
        <f t="shared" ref="AA33:AA68" ca="1" si="27">M33*$U33</f>
        <v>0</v>
      </c>
      <c r="AB33" s="153">
        <f t="shared" ref="AB33:AB68" ca="1" si="28">N33*$U33</f>
        <v>0</v>
      </c>
      <c r="AC33" s="153">
        <f t="shared" ref="AC33:AC68" ca="1" si="29">P33*$U33</f>
        <v>0</v>
      </c>
      <c r="AD33" s="153">
        <f t="shared" ref="AD33:AD68" ca="1" si="30">Q33*$U33</f>
        <v>0</v>
      </c>
      <c r="AE33" s="153">
        <f t="shared" ref="AE33:AE68" ca="1" si="31">SUM(Y33:AD33)</f>
        <v>0</v>
      </c>
      <c r="AF33" s="153">
        <f t="shared" ref="AF33:AF68" ca="1" si="32">S33*$U33</f>
        <v>0</v>
      </c>
      <c r="AG33" s="153">
        <f t="shared" ref="AG33:AG68" ca="1" si="33">SUM(AE33:AF33)</f>
        <v>0</v>
      </c>
      <c r="AH33" s="154"/>
      <c r="AI33" s="155">
        <f t="shared" ref="AI33:AI68" ca="1" si="34">AG33-V33</f>
        <v>0</v>
      </c>
      <c r="AJ33" s="156"/>
      <c r="AM33" s="24" t="str">
        <f t="shared" ref="AM33:AM68" ca="1" si="35">IF((OR((T33=""),(T33&gt;0))),"1","0")</f>
        <v>1</v>
      </c>
      <c r="AN33" s="24" t="str">
        <f t="shared" ref="AN33:AN68" ca="1" si="36">IF((OR((V33=""),(V33&gt;0))),"1","0")</f>
        <v>0</v>
      </c>
    </row>
    <row r="34" spans="1:40">
      <c r="A34" s="11">
        <f t="shared" ref="A34:A68" si="37">A33+1</f>
        <v>2</v>
      </c>
      <c r="B34" s="146" t="s">
        <v>86</v>
      </c>
      <c r="C34" s="11"/>
      <c r="D34" s="147" t="s">
        <v>3</v>
      </c>
      <c r="E34" s="11"/>
      <c r="F34" s="148" t="s">
        <v>176</v>
      </c>
      <c r="G34" s="149" t="str">
        <f t="shared" si="13"/>
        <v>ManTech2SCIA-3-A-11Govt</v>
      </c>
      <c r="H34" s="149"/>
      <c r="I34" s="147" t="s">
        <v>31</v>
      </c>
      <c r="J34" s="84">
        <v>375.76</v>
      </c>
      <c r="K34" s="84">
        <f t="shared" ca="1" si="14"/>
        <v>393.5</v>
      </c>
      <c r="L34" s="84">
        <f t="shared" ca="1" si="15"/>
        <v>165.89959999999999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100.21428950666665</v>
      </c>
      <c r="R34" s="84">
        <f t="shared" ca="1" si="21"/>
        <v>1178.9472228399998</v>
      </c>
      <c r="S34" s="84">
        <f t="shared" ca="1" si="22"/>
        <v>176.84208342599996</v>
      </c>
      <c r="T34" s="84">
        <f t="shared" ca="1" si="23"/>
        <v>1355.79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87</v>
      </c>
      <c r="C35" s="11"/>
      <c r="D35" s="147" t="s">
        <v>3</v>
      </c>
      <c r="E35" s="11"/>
      <c r="F35" s="148" t="s">
        <v>177</v>
      </c>
      <c r="G35" s="149" t="str">
        <f t="shared" si="13"/>
        <v>ManTech3SCIA-3-A-08Govt</v>
      </c>
      <c r="H35" s="149"/>
      <c r="I35" s="147" t="s">
        <v>31</v>
      </c>
      <c r="J35" s="84">
        <v>259.76</v>
      </c>
      <c r="K35" s="84">
        <f t="shared" ca="1" si="14"/>
        <v>272.02</v>
      </c>
      <c r="L35" s="84">
        <f t="shared" ca="1" si="15"/>
        <v>114.68363199999999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84.170834079466658</v>
      </c>
      <c r="R35" s="84">
        <f t="shared" ca="1" si="21"/>
        <v>990.2077994128</v>
      </c>
      <c r="S35" s="84">
        <f t="shared" ca="1" si="22"/>
        <v>148.53116991191999</v>
      </c>
      <c r="T35" s="84">
        <f t="shared" ca="1" si="23"/>
        <v>1138.74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88</v>
      </c>
      <c r="C36" s="11"/>
      <c r="D36" s="147" t="s">
        <v>3</v>
      </c>
      <c r="E36" s="11"/>
      <c r="F36" s="148" t="s">
        <v>178</v>
      </c>
      <c r="G36" s="149" t="str">
        <f t="shared" si="13"/>
        <v>ManTech4INTL-3-A-12Govt</v>
      </c>
      <c r="H36" s="149"/>
      <c r="I36" s="147" t="s">
        <v>31</v>
      </c>
      <c r="J36" s="84">
        <v>375.6</v>
      </c>
      <c r="K36" s="84">
        <f t="shared" ca="1" si="14"/>
        <v>393.33</v>
      </c>
      <c r="L36" s="84">
        <f t="shared" ca="1" si="15"/>
        <v>165.82792799999999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100.19183817786666</v>
      </c>
      <c r="R36" s="84">
        <f t="shared" ca="1" si="21"/>
        <v>1178.6830995112</v>
      </c>
      <c r="S36" s="84">
        <f t="shared" ca="1" si="22"/>
        <v>176.80246492667999</v>
      </c>
      <c r="T36" s="84">
        <f t="shared" ca="1" si="23"/>
        <v>1355.49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89</v>
      </c>
      <c r="C37" s="11"/>
      <c r="D37" s="147" t="s">
        <v>3</v>
      </c>
      <c r="E37" s="11"/>
      <c r="F37" s="148" t="s">
        <v>179</v>
      </c>
      <c r="G37" s="149" t="str">
        <f t="shared" si="13"/>
        <v>ManTech5INTL-3-A-11Govt</v>
      </c>
      <c r="H37" s="149"/>
      <c r="I37" s="147" t="s">
        <v>31</v>
      </c>
      <c r="J37" s="84">
        <v>329.2</v>
      </c>
      <c r="K37" s="84">
        <f t="shared" ca="1" si="14"/>
        <v>344.74</v>
      </c>
      <c r="L37" s="84">
        <f t="shared" ca="1" si="15"/>
        <v>145.34238399999998</v>
      </c>
      <c r="M37" s="84">
        <f t="shared" ca="1" si="16"/>
        <v>0</v>
      </c>
      <c r="N37" s="84">
        <f t="shared" ca="1" si="17"/>
        <v>0</v>
      </c>
      <c r="O37" s="150">
        <f t="shared" si="18"/>
        <v>519.33333333333337</v>
      </c>
      <c r="P37" s="84">
        <f t="shared" ca="1" si="19"/>
        <v>0</v>
      </c>
      <c r="Q37" s="84">
        <f t="shared" ca="1" si="20"/>
        <v>93.774720140266666</v>
      </c>
      <c r="R37" s="84">
        <f t="shared" ca="1" si="21"/>
        <v>1103.1904374736</v>
      </c>
      <c r="S37" s="84">
        <f t="shared" ca="1" si="22"/>
        <v>165.47856562103999</v>
      </c>
      <c r="T37" s="84">
        <f t="shared" ca="1" si="23"/>
        <v>1268.67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1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90</v>
      </c>
      <c r="C38" s="11"/>
      <c r="D38" s="147" t="s">
        <v>3</v>
      </c>
      <c r="E38" s="11"/>
      <c r="F38" s="148" t="s">
        <v>180</v>
      </c>
      <c r="G38" s="149" t="str">
        <f t="shared" si="13"/>
        <v>ManTech6INTL-3-A-08Govt</v>
      </c>
      <c r="H38" s="149"/>
      <c r="I38" s="147" t="s">
        <v>31</v>
      </c>
      <c r="J38" s="84">
        <v>234.4</v>
      </c>
      <c r="K38" s="84">
        <f t="shared" ca="1" si="14"/>
        <v>245.46</v>
      </c>
      <c r="L38" s="84">
        <f t="shared" ca="1" si="15"/>
        <v>103.485936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80.663144121066665</v>
      </c>
      <c r="R38" s="84">
        <f t="shared" ca="1" si="21"/>
        <v>948.94241345440003</v>
      </c>
      <c r="S38" s="84">
        <f t="shared" ca="1" si="22"/>
        <v>142.34136201816</v>
      </c>
      <c r="T38" s="84">
        <f t="shared" ca="1" si="23"/>
        <v>1091.28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91</v>
      </c>
      <c r="C39" s="11"/>
      <c r="D39" s="147" t="s">
        <v>3</v>
      </c>
      <c r="E39" s="11"/>
      <c r="F39" s="148" t="s">
        <v>178</v>
      </c>
      <c r="G39" s="149" t="str">
        <f t="shared" si="13"/>
        <v>ManTech7INTL-3-A-12Govt</v>
      </c>
      <c r="H39" s="149"/>
      <c r="I39" s="147" t="s">
        <v>31</v>
      </c>
      <c r="J39" s="84">
        <v>375.6</v>
      </c>
      <c r="K39" s="84">
        <f t="shared" ca="1" si="14"/>
        <v>393.33</v>
      </c>
      <c r="L39" s="84">
        <f t="shared" ca="1" si="15"/>
        <v>165.82792799999999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100.19183817786666</v>
      </c>
      <c r="R39" s="84">
        <f t="shared" ca="1" si="21"/>
        <v>1178.6830995112</v>
      </c>
      <c r="S39" s="84">
        <f t="shared" ca="1" si="22"/>
        <v>176.80246492667999</v>
      </c>
      <c r="T39" s="84">
        <f t="shared" ca="1" si="23"/>
        <v>1355.49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92</v>
      </c>
      <c r="C40" s="11"/>
      <c r="D40" s="147" t="s">
        <v>3</v>
      </c>
      <c r="E40" s="11"/>
      <c r="F40" s="148" t="s">
        <v>179</v>
      </c>
      <c r="G40" s="149" t="str">
        <f t="shared" si="13"/>
        <v>ManTech8INTL-3-A-11Govt</v>
      </c>
      <c r="H40" s="149"/>
      <c r="I40" s="147" t="s">
        <v>31</v>
      </c>
      <c r="J40" s="84">
        <v>329.2</v>
      </c>
      <c r="K40" s="84">
        <f t="shared" ca="1" si="14"/>
        <v>344.74</v>
      </c>
      <c r="L40" s="84">
        <f t="shared" ca="1" si="15"/>
        <v>145.34238399999998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93.774720140266666</v>
      </c>
      <c r="R40" s="84">
        <f t="shared" ca="1" si="21"/>
        <v>1103.1904374736</v>
      </c>
      <c r="S40" s="84">
        <f t="shared" ca="1" si="22"/>
        <v>165.47856562103999</v>
      </c>
      <c r="T40" s="84">
        <f t="shared" ca="1" si="23"/>
        <v>1268.67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93</v>
      </c>
      <c r="C41" s="11"/>
      <c r="D41" s="147" t="s">
        <v>3</v>
      </c>
      <c r="E41" s="11"/>
      <c r="F41" s="148" t="s">
        <v>180</v>
      </c>
      <c r="G41" s="149" t="str">
        <f t="shared" si="13"/>
        <v>ManTech9INTL-3-A-08Govt</v>
      </c>
      <c r="H41" s="149"/>
      <c r="I41" s="147" t="s">
        <v>31</v>
      </c>
      <c r="J41" s="84">
        <v>234.4</v>
      </c>
      <c r="K41" s="84">
        <f t="shared" ca="1" si="14"/>
        <v>245.46</v>
      </c>
      <c r="L41" s="84">
        <f t="shared" ca="1" si="15"/>
        <v>103.485936</v>
      </c>
      <c r="M41" s="84">
        <f t="shared" ca="1" si="16"/>
        <v>0</v>
      </c>
      <c r="N41" s="84">
        <f t="shared" ca="1" si="17"/>
        <v>0</v>
      </c>
      <c r="O41" s="150">
        <f t="shared" si="18"/>
        <v>519.33333333333337</v>
      </c>
      <c r="P41" s="84">
        <f t="shared" ca="1" si="19"/>
        <v>0</v>
      </c>
      <c r="Q41" s="84">
        <f t="shared" ca="1" si="20"/>
        <v>80.663144121066665</v>
      </c>
      <c r="R41" s="84">
        <f t="shared" ca="1" si="21"/>
        <v>948.94241345440003</v>
      </c>
      <c r="S41" s="84">
        <f t="shared" ca="1" si="22"/>
        <v>142.34136201816</v>
      </c>
      <c r="T41" s="84">
        <f t="shared" ca="1" si="23"/>
        <v>1091.28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1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94</v>
      </c>
      <c r="C42" s="11"/>
      <c r="D42" s="147" t="s">
        <v>3</v>
      </c>
      <c r="E42" s="11"/>
      <c r="F42" s="148" t="s">
        <v>181</v>
      </c>
      <c r="G42" s="149" t="str">
        <f t="shared" si="13"/>
        <v>ManTech10ITEK-3-A-12Govt</v>
      </c>
      <c r="H42" s="149"/>
      <c r="I42" s="147" t="s">
        <v>31</v>
      </c>
      <c r="J42" s="84">
        <v>410.48</v>
      </c>
      <c r="K42" s="84">
        <f t="shared" ca="1" si="14"/>
        <v>429.86</v>
      </c>
      <c r="L42" s="84">
        <f t="shared" ca="1" si="15"/>
        <v>181.22897599999999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105.01623253706667</v>
      </c>
      <c r="R42" s="84">
        <f t="shared" ca="1" si="21"/>
        <v>1235.4385418704001</v>
      </c>
      <c r="S42" s="84">
        <f t="shared" ca="1" si="22"/>
        <v>185.31578128056</v>
      </c>
      <c r="T42" s="84">
        <f t="shared" ca="1" si="23"/>
        <v>1420.75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95</v>
      </c>
      <c r="C43" s="11"/>
      <c r="D43" s="147" t="s">
        <v>3</v>
      </c>
      <c r="E43" s="11"/>
      <c r="F43" s="148" t="s">
        <v>182</v>
      </c>
      <c r="G43" s="149" t="str">
        <f t="shared" si="13"/>
        <v>ManTech11ITEK-3-A-11Govt</v>
      </c>
      <c r="H43" s="149"/>
      <c r="I43" s="147" t="s">
        <v>31</v>
      </c>
      <c r="J43" s="84">
        <v>363.76</v>
      </c>
      <c r="K43" s="84">
        <f t="shared" ca="1" si="14"/>
        <v>380.93</v>
      </c>
      <c r="L43" s="84">
        <f t="shared" ca="1" si="15"/>
        <v>160.600088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98.554211841866675</v>
      </c>
      <c r="R43" s="84">
        <f t="shared" ca="1" si="21"/>
        <v>1159.4176331752001</v>
      </c>
      <c r="S43" s="84">
        <f t="shared" ca="1" si="22"/>
        <v>173.91264497628001</v>
      </c>
      <c r="T43" s="84">
        <f t="shared" ca="1" si="23"/>
        <v>1333.33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96</v>
      </c>
      <c r="C44" s="11"/>
      <c r="D44" s="147" t="s">
        <v>3</v>
      </c>
      <c r="E44" s="11"/>
      <c r="F44" s="148" t="s">
        <v>183</v>
      </c>
      <c r="G44" s="149" t="str">
        <f t="shared" si="13"/>
        <v>ManTech12ITEK-3-A-08Govt</v>
      </c>
      <c r="H44" s="149"/>
      <c r="I44" s="147" t="s">
        <v>31</v>
      </c>
      <c r="J44" s="84">
        <v>237.28</v>
      </c>
      <c r="K44" s="84">
        <f t="shared" ca="1" si="14"/>
        <v>248.48</v>
      </c>
      <c r="L44" s="84">
        <f t="shared" ca="1" si="15"/>
        <v>104.75916799999999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81.061985373866662</v>
      </c>
      <c r="R44" s="84">
        <f t="shared" ca="1" si="21"/>
        <v>953.63448670720004</v>
      </c>
      <c r="S44" s="84">
        <f t="shared" ca="1" si="22"/>
        <v>143.04517300608001</v>
      </c>
      <c r="T44" s="84">
        <f t="shared" ca="1" si="23"/>
        <v>1096.68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97</v>
      </c>
      <c r="C45" s="11"/>
      <c r="D45" s="147" t="s">
        <v>3</v>
      </c>
      <c r="E45" s="11"/>
      <c r="F45" s="148" t="s">
        <v>149</v>
      </c>
      <c r="G45" s="149" t="str">
        <f t="shared" si="13"/>
        <v>ManTech13E&amp;SS-3-A-12Govt</v>
      </c>
      <c r="H45" s="149"/>
      <c r="I45" s="147" t="s">
        <v>31</v>
      </c>
      <c r="J45" s="84">
        <v>430.24</v>
      </c>
      <c r="K45" s="84">
        <f t="shared" ca="1" si="14"/>
        <v>450.55</v>
      </c>
      <c r="L45" s="84">
        <f t="shared" ca="1" si="15"/>
        <v>189.95187999999999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107.74869131866666</v>
      </c>
      <c r="R45" s="84">
        <f t="shared" ca="1" si="21"/>
        <v>1267.583904652</v>
      </c>
      <c r="S45" s="84">
        <f t="shared" ca="1" si="22"/>
        <v>190.13758569780001</v>
      </c>
      <c r="T45" s="84">
        <f t="shared" ca="1" si="23"/>
        <v>1457.72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98</v>
      </c>
      <c r="C46" s="11"/>
      <c r="D46" s="147" t="s">
        <v>3</v>
      </c>
      <c r="E46" s="11"/>
      <c r="F46" s="148" t="s">
        <v>150</v>
      </c>
      <c r="G46" s="149" t="str">
        <f t="shared" si="13"/>
        <v>ManTech14E&amp;SS-3-A-11Govt</v>
      </c>
      <c r="H46" s="149"/>
      <c r="I46" s="147" t="s">
        <v>31</v>
      </c>
      <c r="J46" s="84">
        <v>370.72</v>
      </c>
      <c r="K46" s="84">
        <f t="shared" ca="1" si="14"/>
        <v>388.22</v>
      </c>
      <c r="L46" s="84">
        <f t="shared" ca="1" si="15"/>
        <v>163.673552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99.516977647466675</v>
      </c>
      <c r="R46" s="84">
        <f t="shared" ca="1" si="21"/>
        <v>1170.7438629808003</v>
      </c>
      <c r="S46" s="84">
        <f t="shared" ca="1" si="22"/>
        <v>175.61157944712002</v>
      </c>
      <c r="T46" s="84">
        <f t="shared" ca="1" si="23"/>
        <v>1346.36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99</v>
      </c>
      <c r="C47" s="11"/>
      <c r="D47" s="147" t="s">
        <v>3</v>
      </c>
      <c r="E47" s="11"/>
      <c r="F47" s="148" t="s">
        <v>184</v>
      </c>
      <c r="G47" s="149" t="str">
        <f t="shared" si="13"/>
        <v>ManTech15E&amp;SS-3-A-08Govt</v>
      </c>
      <c r="H47" s="149"/>
      <c r="I47" s="147" t="s">
        <v>31</v>
      </c>
      <c r="J47" s="84">
        <v>235.76</v>
      </c>
      <c r="K47" s="84">
        <f t="shared" ca="1" si="14"/>
        <v>246.89</v>
      </c>
      <c r="L47" s="84">
        <f t="shared" ca="1" si="15"/>
        <v>104.08882399999999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80.851999416266665</v>
      </c>
      <c r="R47" s="84">
        <f t="shared" ca="1" si="21"/>
        <v>951.1641567495999</v>
      </c>
      <c r="S47" s="84">
        <f t="shared" ca="1" si="22"/>
        <v>142.67462351243998</v>
      </c>
      <c r="T47" s="84">
        <f t="shared" ca="1" si="23"/>
        <v>1093.8399999999999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100</v>
      </c>
      <c r="C48" s="11"/>
      <c r="D48" s="147" t="s">
        <v>3</v>
      </c>
      <c r="E48" s="11"/>
      <c r="F48" s="148" t="s">
        <v>181</v>
      </c>
      <c r="G48" s="149" t="str">
        <f t="shared" si="13"/>
        <v>ManTech16ITEK-3-A-12Govt</v>
      </c>
      <c r="H48" s="149"/>
      <c r="I48" s="147" t="s">
        <v>31</v>
      </c>
      <c r="J48" s="84">
        <v>410.48</v>
      </c>
      <c r="K48" s="84">
        <f t="shared" ca="1" si="14"/>
        <v>429.86</v>
      </c>
      <c r="L48" s="84">
        <f t="shared" ca="1" si="15"/>
        <v>181.22897599999999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105.01623253706667</v>
      </c>
      <c r="R48" s="84">
        <f t="shared" ca="1" si="21"/>
        <v>1235.4385418704001</v>
      </c>
      <c r="S48" s="84">
        <f t="shared" ca="1" si="22"/>
        <v>185.31578128056</v>
      </c>
      <c r="T48" s="84">
        <f t="shared" ca="1" si="23"/>
        <v>1420.75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101</v>
      </c>
      <c r="C49" s="11"/>
      <c r="D49" s="147" t="s">
        <v>3</v>
      </c>
      <c r="E49" s="11"/>
      <c r="F49" s="148" t="s">
        <v>182</v>
      </c>
      <c r="G49" s="149" t="str">
        <f t="shared" si="13"/>
        <v>ManTech17ITEK-3-A-11Govt</v>
      </c>
      <c r="H49" s="149"/>
      <c r="I49" s="147" t="s">
        <v>31</v>
      </c>
      <c r="J49" s="84">
        <v>363.76</v>
      </c>
      <c r="K49" s="84">
        <f t="shared" ca="1" si="14"/>
        <v>380.93</v>
      </c>
      <c r="L49" s="84">
        <f t="shared" ca="1" si="15"/>
        <v>160.600088</v>
      </c>
      <c r="M49" s="84">
        <f t="shared" ca="1" si="16"/>
        <v>0</v>
      </c>
      <c r="N49" s="84">
        <f t="shared" ca="1" si="17"/>
        <v>0</v>
      </c>
      <c r="O49" s="150">
        <f t="shared" si="18"/>
        <v>519.33333333333337</v>
      </c>
      <c r="P49" s="84">
        <f t="shared" ca="1" si="19"/>
        <v>0</v>
      </c>
      <c r="Q49" s="84">
        <f t="shared" ca="1" si="20"/>
        <v>98.554211841866675</v>
      </c>
      <c r="R49" s="84">
        <f t="shared" ca="1" si="21"/>
        <v>1159.4176331752001</v>
      </c>
      <c r="S49" s="84">
        <f t="shared" ca="1" si="22"/>
        <v>173.91264497628001</v>
      </c>
      <c r="T49" s="84">
        <f t="shared" ca="1" si="23"/>
        <v>1333.33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1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102</v>
      </c>
      <c r="C50" s="11"/>
      <c r="D50" s="147" t="s">
        <v>3</v>
      </c>
      <c r="E50" s="11"/>
      <c r="F50" s="148" t="s">
        <v>183</v>
      </c>
      <c r="G50" s="149" t="str">
        <f t="shared" si="13"/>
        <v>ManTech18ITEK-3-A-08Govt</v>
      </c>
      <c r="H50" s="149"/>
      <c r="I50" s="147" t="s">
        <v>31</v>
      </c>
      <c r="J50" s="84">
        <v>237.28</v>
      </c>
      <c r="K50" s="84">
        <f t="shared" ca="1" si="14"/>
        <v>248.48</v>
      </c>
      <c r="L50" s="84">
        <f t="shared" ca="1" si="15"/>
        <v>104.75916799999999</v>
      </c>
      <c r="M50" s="84">
        <f t="shared" ca="1" si="16"/>
        <v>0</v>
      </c>
      <c r="N50" s="84">
        <f t="shared" ca="1" si="17"/>
        <v>0</v>
      </c>
      <c r="O50" s="150">
        <f t="shared" si="18"/>
        <v>519.33333333333337</v>
      </c>
      <c r="P50" s="84">
        <f t="shared" ca="1" si="19"/>
        <v>0</v>
      </c>
      <c r="Q50" s="84">
        <f t="shared" ca="1" si="20"/>
        <v>81.061985373866662</v>
      </c>
      <c r="R50" s="84">
        <f t="shared" ca="1" si="21"/>
        <v>953.63448670720004</v>
      </c>
      <c r="S50" s="84">
        <f t="shared" ca="1" si="22"/>
        <v>143.04517300608001</v>
      </c>
      <c r="T50" s="84">
        <f t="shared" ca="1" si="23"/>
        <v>1096.68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1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103</v>
      </c>
      <c r="C51" s="11"/>
      <c r="D51" s="147" t="s">
        <v>3</v>
      </c>
      <c r="E51" s="11"/>
      <c r="F51" s="148" t="s">
        <v>149</v>
      </c>
      <c r="G51" s="149" t="str">
        <f t="shared" si="13"/>
        <v>ManTech19E&amp;SS-3-A-12Govt</v>
      </c>
      <c r="H51" s="149"/>
      <c r="I51" s="147" t="s">
        <v>31</v>
      </c>
      <c r="J51" s="84">
        <v>430.24</v>
      </c>
      <c r="K51" s="84">
        <f t="shared" ca="1" si="14"/>
        <v>450.55</v>
      </c>
      <c r="L51" s="84">
        <f t="shared" ca="1" si="15"/>
        <v>189.95187999999999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107.74869131866666</v>
      </c>
      <c r="R51" s="84">
        <f t="shared" ca="1" si="21"/>
        <v>1267.583904652</v>
      </c>
      <c r="S51" s="84">
        <f t="shared" ca="1" si="22"/>
        <v>190.13758569780001</v>
      </c>
      <c r="T51" s="84">
        <f t="shared" ca="1" si="23"/>
        <v>1457.72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104</v>
      </c>
      <c r="C52" s="11"/>
      <c r="D52" s="147" t="s">
        <v>3</v>
      </c>
      <c r="E52" s="11"/>
      <c r="F52" s="148" t="s">
        <v>150</v>
      </c>
      <c r="G52" s="149" t="str">
        <f t="shared" si="13"/>
        <v>ManTech20E&amp;SS-3-A-11Govt</v>
      </c>
      <c r="H52" s="149"/>
      <c r="I52" s="147" t="s">
        <v>31</v>
      </c>
      <c r="J52" s="84">
        <v>370.72</v>
      </c>
      <c r="K52" s="84">
        <f t="shared" ca="1" si="14"/>
        <v>388.22</v>
      </c>
      <c r="L52" s="84">
        <f t="shared" ca="1" si="15"/>
        <v>163.673552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99.516977647466675</v>
      </c>
      <c r="R52" s="84">
        <f t="shared" ca="1" si="21"/>
        <v>1170.7438629808003</v>
      </c>
      <c r="S52" s="84">
        <f t="shared" ca="1" si="22"/>
        <v>175.61157944712002</v>
      </c>
      <c r="T52" s="84">
        <f t="shared" ca="1" si="23"/>
        <v>1346.36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105</v>
      </c>
      <c r="C53" s="11"/>
      <c r="D53" s="147" t="s">
        <v>3</v>
      </c>
      <c r="E53" s="11"/>
      <c r="F53" s="148" t="s">
        <v>184</v>
      </c>
      <c r="G53" s="149" t="str">
        <f t="shared" si="13"/>
        <v>ManTech21E&amp;SS-3-A-08Govt</v>
      </c>
      <c r="H53" s="149"/>
      <c r="I53" s="147" t="s">
        <v>31</v>
      </c>
      <c r="J53" s="84">
        <v>235.76</v>
      </c>
      <c r="K53" s="84">
        <f t="shared" ca="1" si="14"/>
        <v>246.89</v>
      </c>
      <c r="L53" s="84">
        <f t="shared" ca="1" si="15"/>
        <v>104.08882399999999</v>
      </c>
      <c r="M53" s="84">
        <f t="shared" ca="1" si="16"/>
        <v>0</v>
      </c>
      <c r="N53" s="84">
        <f t="shared" ca="1" si="17"/>
        <v>0</v>
      </c>
      <c r="O53" s="150">
        <f t="shared" si="18"/>
        <v>519.33333333333337</v>
      </c>
      <c r="P53" s="84">
        <f t="shared" ca="1" si="19"/>
        <v>0</v>
      </c>
      <c r="Q53" s="84">
        <f t="shared" ca="1" si="20"/>
        <v>80.851999416266665</v>
      </c>
      <c r="R53" s="84">
        <f t="shared" ca="1" si="21"/>
        <v>951.1641567495999</v>
      </c>
      <c r="S53" s="84">
        <f t="shared" ca="1" si="22"/>
        <v>142.67462351243998</v>
      </c>
      <c r="T53" s="84">
        <f t="shared" ca="1" si="23"/>
        <v>1093.8399999999999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1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106</v>
      </c>
      <c r="C54" s="11"/>
      <c r="D54" s="147" t="s">
        <v>3</v>
      </c>
      <c r="E54" s="11"/>
      <c r="F54" s="148" t="s">
        <v>185</v>
      </c>
      <c r="G54" s="149" t="str">
        <f t="shared" si="13"/>
        <v>ManTech22TEKA-3-A-12Govt</v>
      </c>
      <c r="H54" s="149"/>
      <c r="I54" s="147" t="s">
        <v>31</v>
      </c>
      <c r="J54" s="84">
        <v>396.4</v>
      </c>
      <c r="K54" s="84">
        <f t="shared" ca="1" si="14"/>
        <v>415.11</v>
      </c>
      <c r="L54" s="84">
        <f t="shared" ca="1" si="15"/>
        <v>175.01037600000001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103.06824959706667</v>
      </c>
      <c r="R54" s="84">
        <f t="shared" ca="1" si="21"/>
        <v>1212.5219589303999</v>
      </c>
      <c r="S54" s="84">
        <f t="shared" ca="1" si="22"/>
        <v>181.87829383955997</v>
      </c>
      <c r="T54" s="84">
        <f t="shared" ca="1" si="23"/>
        <v>1394.4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>
      <c r="A55" s="11">
        <f t="shared" si="37"/>
        <v>23</v>
      </c>
      <c r="B55" s="146" t="s">
        <v>107</v>
      </c>
      <c r="C55" s="11"/>
      <c r="D55" s="147" t="s">
        <v>3</v>
      </c>
      <c r="E55" s="11"/>
      <c r="F55" s="148" t="s">
        <v>186</v>
      </c>
      <c r="G55" s="149" t="str">
        <f t="shared" si="13"/>
        <v>ManTech23TEKA-3-A-11Govt</v>
      </c>
      <c r="H55" s="149"/>
      <c r="I55" s="147" t="s">
        <v>31</v>
      </c>
      <c r="J55" s="84">
        <v>364.72</v>
      </c>
      <c r="K55" s="84">
        <f t="shared" ca="1" si="14"/>
        <v>381.94</v>
      </c>
      <c r="L55" s="84">
        <f t="shared" ca="1" si="15"/>
        <v>161.025904</v>
      </c>
      <c r="M55" s="84">
        <f t="shared" ca="1" si="16"/>
        <v>0</v>
      </c>
      <c r="N55" s="84">
        <f t="shared" ca="1" si="17"/>
        <v>0</v>
      </c>
      <c r="O55" s="150">
        <f t="shared" si="18"/>
        <v>519.33333333333337</v>
      </c>
      <c r="P55" s="84">
        <f t="shared" ca="1" si="19"/>
        <v>0</v>
      </c>
      <c r="Q55" s="84">
        <f t="shared" ca="1" si="20"/>
        <v>98.687599148266671</v>
      </c>
      <c r="R55" s="84">
        <f t="shared" ca="1" si="21"/>
        <v>1160.9868364816</v>
      </c>
      <c r="S55" s="84">
        <f t="shared" ca="1" si="22"/>
        <v>174.14802547223999</v>
      </c>
      <c r="T55" s="84">
        <f t="shared" ca="1" si="23"/>
        <v>1335.13</v>
      </c>
      <c r="U55" s="151">
        <v>0</v>
      </c>
      <c r="V55" s="152">
        <f t="shared" ca="1" si="24"/>
        <v>0</v>
      </c>
      <c r="Y55" s="153">
        <f t="shared" ca="1" si="25"/>
        <v>0</v>
      </c>
      <c r="Z55" s="153">
        <f t="shared" ca="1" si="26"/>
        <v>0</v>
      </c>
      <c r="AA55" s="153">
        <f t="shared" ca="1" si="27"/>
        <v>0</v>
      </c>
      <c r="AB55" s="153">
        <f t="shared" ca="1" si="28"/>
        <v>0</v>
      </c>
      <c r="AC55" s="153">
        <f t="shared" ca="1" si="29"/>
        <v>0</v>
      </c>
      <c r="AD55" s="153">
        <f t="shared" ca="1" si="30"/>
        <v>0</v>
      </c>
      <c r="AE55" s="153">
        <f t="shared" ca="1" si="31"/>
        <v>0</v>
      </c>
      <c r="AF55" s="153">
        <f t="shared" ca="1" si="32"/>
        <v>0</v>
      </c>
      <c r="AG55" s="153">
        <f t="shared" ca="1" si="33"/>
        <v>0</v>
      </c>
      <c r="AH55" s="154"/>
      <c r="AI55" s="155">
        <f t="shared" ca="1" si="34"/>
        <v>0</v>
      </c>
      <c r="AJ55" s="156"/>
      <c r="AM55" s="24" t="str">
        <f t="shared" ca="1" si="35"/>
        <v>1</v>
      </c>
      <c r="AN55" s="24" t="str">
        <f t="shared" ca="1" si="36"/>
        <v>0</v>
      </c>
    </row>
    <row r="56" spans="1:40">
      <c r="A56" s="11">
        <f t="shared" si="37"/>
        <v>24</v>
      </c>
      <c r="B56" s="146" t="s">
        <v>108</v>
      </c>
      <c r="C56" s="11"/>
      <c r="D56" s="147" t="s">
        <v>3</v>
      </c>
      <c r="E56" s="11"/>
      <c r="F56" s="148" t="s">
        <v>187</v>
      </c>
      <c r="G56" s="149" t="str">
        <f t="shared" si="13"/>
        <v>ManTech24TEKA-3-A-08Govt</v>
      </c>
      <c r="H56" s="149"/>
      <c r="I56" s="147" t="s">
        <v>31</v>
      </c>
      <c r="J56" s="84">
        <v>249.12</v>
      </c>
      <c r="K56" s="84">
        <f t="shared" ca="1" si="14"/>
        <v>260.88</v>
      </c>
      <c r="L56" s="84">
        <f t="shared" ca="1" si="15"/>
        <v>109.98700799999999</v>
      </c>
      <c r="M56" s="84">
        <f t="shared" ca="1" si="16"/>
        <v>0</v>
      </c>
      <c r="N56" s="84">
        <f t="shared" ca="1" si="17"/>
        <v>0</v>
      </c>
      <c r="O56" s="150">
        <f t="shared" si="18"/>
        <v>519.33333333333337</v>
      </c>
      <c r="P56" s="84">
        <f t="shared" ca="1" si="19"/>
        <v>0</v>
      </c>
      <c r="Q56" s="84">
        <f t="shared" ca="1" si="20"/>
        <v>82.699611709866673</v>
      </c>
      <c r="R56" s="84">
        <f t="shared" ca="1" si="21"/>
        <v>972.89995304320007</v>
      </c>
      <c r="S56" s="84">
        <f t="shared" ca="1" si="22"/>
        <v>145.93499295648002</v>
      </c>
      <c r="T56" s="84">
        <f t="shared" ca="1" si="23"/>
        <v>1118.83</v>
      </c>
      <c r="U56" s="151">
        <v>0</v>
      </c>
      <c r="V56" s="152">
        <f t="shared" ca="1" si="24"/>
        <v>0</v>
      </c>
      <c r="Y56" s="153">
        <f t="shared" ca="1" si="25"/>
        <v>0</v>
      </c>
      <c r="Z56" s="153">
        <f t="shared" ca="1" si="26"/>
        <v>0</v>
      </c>
      <c r="AA56" s="153">
        <f t="shared" ca="1" si="27"/>
        <v>0</v>
      </c>
      <c r="AB56" s="153">
        <f t="shared" ca="1" si="28"/>
        <v>0</v>
      </c>
      <c r="AC56" s="153">
        <f t="shared" ca="1" si="29"/>
        <v>0</v>
      </c>
      <c r="AD56" s="153">
        <f t="shared" ca="1" si="30"/>
        <v>0</v>
      </c>
      <c r="AE56" s="153">
        <f t="shared" ca="1" si="31"/>
        <v>0</v>
      </c>
      <c r="AF56" s="153">
        <f t="shared" ca="1" si="32"/>
        <v>0</v>
      </c>
      <c r="AG56" s="153">
        <f t="shared" ca="1" si="33"/>
        <v>0</v>
      </c>
      <c r="AH56" s="154"/>
      <c r="AI56" s="155">
        <f t="shared" ca="1" si="34"/>
        <v>0</v>
      </c>
      <c r="AJ56" s="156"/>
      <c r="AM56" s="24" t="str">
        <f t="shared" ca="1" si="35"/>
        <v>1</v>
      </c>
      <c r="AN56" s="24" t="str">
        <f t="shared" ca="1" si="36"/>
        <v>0</v>
      </c>
    </row>
    <row r="57" spans="1:40">
      <c r="A57" s="11">
        <f t="shared" si="37"/>
        <v>25</v>
      </c>
      <c r="B57" s="146" t="s">
        <v>109</v>
      </c>
      <c r="C57" s="11"/>
      <c r="D57" s="147" t="s">
        <v>3</v>
      </c>
      <c r="E57" s="11"/>
      <c r="F57" s="148" t="s">
        <v>178</v>
      </c>
      <c r="G57" s="149" t="str">
        <f t="shared" si="13"/>
        <v>ManTech25INTL-3-A-12Govt</v>
      </c>
      <c r="H57" s="149"/>
      <c r="I57" s="147" t="s">
        <v>31</v>
      </c>
      <c r="J57" s="84">
        <v>375.6</v>
      </c>
      <c r="K57" s="84">
        <f t="shared" ca="1" si="14"/>
        <v>393.33</v>
      </c>
      <c r="L57" s="84">
        <f t="shared" ca="1" si="15"/>
        <v>165.82792799999999</v>
      </c>
      <c r="M57" s="84">
        <f t="shared" ca="1" si="16"/>
        <v>0</v>
      </c>
      <c r="N57" s="84">
        <f t="shared" ca="1" si="17"/>
        <v>0</v>
      </c>
      <c r="O57" s="150">
        <f t="shared" si="18"/>
        <v>519.33333333333337</v>
      </c>
      <c r="P57" s="84">
        <f t="shared" ca="1" si="19"/>
        <v>0</v>
      </c>
      <c r="Q57" s="84">
        <f t="shared" ca="1" si="20"/>
        <v>100.19183817786666</v>
      </c>
      <c r="R57" s="84">
        <f t="shared" ca="1" si="21"/>
        <v>1178.6830995112</v>
      </c>
      <c r="S57" s="84">
        <f t="shared" ca="1" si="22"/>
        <v>176.80246492667999</v>
      </c>
      <c r="T57" s="84">
        <f t="shared" ca="1" si="23"/>
        <v>1355.49</v>
      </c>
      <c r="U57" s="151">
        <v>0</v>
      </c>
      <c r="V57" s="152">
        <f t="shared" ca="1" si="24"/>
        <v>0</v>
      </c>
      <c r="Y57" s="153">
        <f t="shared" ca="1" si="25"/>
        <v>0</v>
      </c>
      <c r="Z57" s="153">
        <f t="shared" ca="1" si="26"/>
        <v>0</v>
      </c>
      <c r="AA57" s="153">
        <f t="shared" ca="1" si="27"/>
        <v>0</v>
      </c>
      <c r="AB57" s="153">
        <f t="shared" ca="1" si="28"/>
        <v>0</v>
      </c>
      <c r="AC57" s="153">
        <f t="shared" ca="1" si="29"/>
        <v>0</v>
      </c>
      <c r="AD57" s="153">
        <f t="shared" ca="1" si="30"/>
        <v>0</v>
      </c>
      <c r="AE57" s="153">
        <f t="shared" ca="1" si="31"/>
        <v>0</v>
      </c>
      <c r="AF57" s="153">
        <f t="shared" ca="1" si="32"/>
        <v>0</v>
      </c>
      <c r="AG57" s="153">
        <f t="shared" ca="1" si="33"/>
        <v>0</v>
      </c>
      <c r="AH57" s="154"/>
      <c r="AI57" s="155">
        <f t="shared" ca="1" si="34"/>
        <v>0</v>
      </c>
      <c r="AJ57" s="156"/>
      <c r="AM57" s="24" t="str">
        <f t="shared" ca="1" si="35"/>
        <v>1</v>
      </c>
      <c r="AN57" s="24" t="str">
        <f t="shared" ca="1" si="36"/>
        <v>0</v>
      </c>
    </row>
    <row r="58" spans="1:40">
      <c r="A58" s="11">
        <f t="shared" si="37"/>
        <v>26</v>
      </c>
      <c r="B58" s="146" t="s">
        <v>110</v>
      </c>
      <c r="C58" s="11"/>
      <c r="D58" s="147" t="s">
        <v>3</v>
      </c>
      <c r="E58" s="11"/>
      <c r="F58" s="148" t="s">
        <v>179</v>
      </c>
      <c r="G58" s="149" t="str">
        <f t="shared" si="13"/>
        <v>ManTech26INTL-3-A-11Govt</v>
      </c>
      <c r="H58" s="149"/>
      <c r="I58" s="147" t="s">
        <v>31</v>
      </c>
      <c r="J58" s="84">
        <v>329.2</v>
      </c>
      <c r="K58" s="84">
        <f t="shared" ca="1" si="14"/>
        <v>344.74</v>
      </c>
      <c r="L58" s="84">
        <f t="shared" ca="1" si="15"/>
        <v>145.34238399999998</v>
      </c>
      <c r="M58" s="84">
        <f t="shared" ca="1" si="16"/>
        <v>0</v>
      </c>
      <c r="N58" s="84">
        <f t="shared" ca="1" si="17"/>
        <v>0</v>
      </c>
      <c r="O58" s="150">
        <f t="shared" si="18"/>
        <v>519.33333333333337</v>
      </c>
      <c r="P58" s="84">
        <f t="shared" ca="1" si="19"/>
        <v>0</v>
      </c>
      <c r="Q58" s="84">
        <f t="shared" ca="1" si="20"/>
        <v>93.774720140266666</v>
      </c>
      <c r="R58" s="84">
        <f t="shared" ca="1" si="21"/>
        <v>1103.1904374736</v>
      </c>
      <c r="S58" s="84">
        <f t="shared" ca="1" si="22"/>
        <v>165.47856562103999</v>
      </c>
      <c r="T58" s="84">
        <f t="shared" ca="1" si="23"/>
        <v>1268.67</v>
      </c>
      <c r="U58" s="151">
        <v>0</v>
      </c>
      <c r="V58" s="152">
        <f t="shared" ca="1" si="24"/>
        <v>0</v>
      </c>
      <c r="Y58" s="153">
        <f t="shared" ca="1" si="25"/>
        <v>0</v>
      </c>
      <c r="Z58" s="153">
        <f t="shared" ca="1" si="26"/>
        <v>0</v>
      </c>
      <c r="AA58" s="153">
        <f t="shared" ca="1" si="27"/>
        <v>0</v>
      </c>
      <c r="AB58" s="153">
        <f t="shared" ca="1" si="28"/>
        <v>0</v>
      </c>
      <c r="AC58" s="153">
        <f t="shared" ca="1" si="29"/>
        <v>0</v>
      </c>
      <c r="AD58" s="153">
        <f t="shared" ca="1" si="30"/>
        <v>0</v>
      </c>
      <c r="AE58" s="153">
        <f t="shared" ca="1" si="31"/>
        <v>0</v>
      </c>
      <c r="AF58" s="153">
        <f t="shared" ca="1" si="32"/>
        <v>0</v>
      </c>
      <c r="AG58" s="153">
        <f t="shared" ca="1" si="33"/>
        <v>0</v>
      </c>
      <c r="AH58" s="154"/>
      <c r="AI58" s="155">
        <f t="shared" ca="1" si="34"/>
        <v>0</v>
      </c>
      <c r="AJ58" s="156"/>
      <c r="AM58" s="24" t="str">
        <f t="shared" ca="1" si="35"/>
        <v>1</v>
      </c>
      <c r="AN58" s="24" t="str">
        <f t="shared" ca="1" si="36"/>
        <v>0</v>
      </c>
    </row>
    <row r="59" spans="1:40">
      <c r="A59" s="11">
        <f t="shared" si="37"/>
        <v>27</v>
      </c>
      <c r="B59" s="146" t="s">
        <v>111</v>
      </c>
      <c r="C59" s="11"/>
      <c r="D59" s="147" t="s">
        <v>3</v>
      </c>
      <c r="E59" s="11"/>
      <c r="F59" s="148" t="s">
        <v>180</v>
      </c>
      <c r="G59" s="149" t="str">
        <f t="shared" si="13"/>
        <v>ManTech27INTL-3-A-08Govt</v>
      </c>
      <c r="H59" s="149"/>
      <c r="I59" s="147" t="s">
        <v>31</v>
      </c>
      <c r="J59" s="84">
        <v>234.4</v>
      </c>
      <c r="K59" s="84">
        <f t="shared" ca="1" si="14"/>
        <v>245.46</v>
      </c>
      <c r="L59" s="84">
        <f t="shared" ca="1" si="15"/>
        <v>103.485936</v>
      </c>
      <c r="M59" s="84">
        <f t="shared" ca="1" si="16"/>
        <v>0</v>
      </c>
      <c r="N59" s="84">
        <f t="shared" ca="1" si="17"/>
        <v>0</v>
      </c>
      <c r="O59" s="150">
        <f t="shared" si="18"/>
        <v>519.33333333333337</v>
      </c>
      <c r="P59" s="84">
        <f t="shared" ca="1" si="19"/>
        <v>0</v>
      </c>
      <c r="Q59" s="84">
        <f t="shared" ca="1" si="20"/>
        <v>80.663144121066665</v>
      </c>
      <c r="R59" s="84">
        <f t="shared" ca="1" si="21"/>
        <v>948.94241345440003</v>
      </c>
      <c r="S59" s="84">
        <f t="shared" ca="1" si="22"/>
        <v>142.34136201816</v>
      </c>
      <c r="T59" s="84">
        <f t="shared" ca="1" si="23"/>
        <v>1091.28</v>
      </c>
      <c r="U59" s="151">
        <v>0</v>
      </c>
      <c r="V59" s="152">
        <f t="shared" ca="1" si="24"/>
        <v>0</v>
      </c>
      <c r="Y59" s="153">
        <f t="shared" ca="1" si="25"/>
        <v>0</v>
      </c>
      <c r="Z59" s="153">
        <f t="shared" ca="1" si="26"/>
        <v>0</v>
      </c>
      <c r="AA59" s="153">
        <f t="shared" ca="1" si="27"/>
        <v>0</v>
      </c>
      <c r="AB59" s="153">
        <f t="shared" ca="1" si="28"/>
        <v>0</v>
      </c>
      <c r="AC59" s="153">
        <f t="shared" ca="1" si="29"/>
        <v>0</v>
      </c>
      <c r="AD59" s="153">
        <f t="shared" ca="1" si="30"/>
        <v>0</v>
      </c>
      <c r="AE59" s="153">
        <f t="shared" ca="1" si="31"/>
        <v>0</v>
      </c>
      <c r="AF59" s="153">
        <f t="shared" ca="1" si="32"/>
        <v>0</v>
      </c>
      <c r="AG59" s="153">
        <f t="shared" ca="1" si="33"/>
        <v>0</v>
      </c>
      <c r="AH59" s="154"/>
      <c r="AI59" s="155">
        <f t="shared" ca="1" si="34"/>
        <v>0</v>
      </c>
      <c r="AJ59" s="156"/>
      <c r="AM59" s="24" t="str">
        <f t="shared" ca="1" si="35"/>
        <v>1</v>
      </c>
      <c r="AN59" s="24" t="str">
        <f t="shared" ca="1" si="36"/>
        <v>0</v>
      </c>
    </row>
    <row r="60" spans="1:40">
      <c r="A60" s="11">
        <f t="shared" si="37"/>
        <v>28</v>
      </c>
      <c r="B60" s="146" t="s">
        <v>112</v>
      </c>
      <c r="C60" s="11"/>
      <c r="D60" s="147" t="s">
        <v>3</v>
      </c>
      <c r="E60" s="11"/>
      <c r="F60" s="148" t="s">
        <v>188</v>
      </c>
      <c r="G60" s="149" t="str">
        <f t="shared" si="13"/>
        <v>ManTech28GART-3-A-12Govt</v>
      </c>
      <c r="H60" s="149"/>
      <c r="I60" s="147" t="s">
        <v>31</v>
      </c>
      <c r="J60" s="84">
        <v>419.52</v>
      </c>
      <c r="K60" s="84">
        <f t="shared" ca="1" si="14"/>
        <v>439.32</v>
      </c>
      <c r="L60" s="84">
        <f t="shared" ca="1" si="15"/>
        <v>185.21731199999999</v>
      </c>
      <c r="M60" s="84">
        <f t="shared" ca="1" si="16"/>
        <v>0</v>
      </c>
      <c r="N60" s="84">
        <f t="shared" ca="1" si="17"/>
        <v>0</v>
      </c>
      <c r="O60" s="150">
        <f t="shared" si="18"/>
        <v>519.33333333333337</v>
      </c>
      <c r="P60" s="84">
        <f t="shared" ca="1" si="19"/>
        <v>0</v>
      </c>
      <c r="Q60" s="84">
        <f t="shared" ca="1" si="20"/>
        <v>106.26558295146667</v>
      </c>
      <c r="R60" s="84">
        <f t="shared" ca="1" si="21"/>
        <v>1250.1362282848002</v>
      </c>
      <c r="S60" s="84">
        <f t="shared" ca="1" si="22"/>
        <v>187.52043424272003</v>
      </c>
      <c r="T60" s="84">
        <f t="shared" ca="1" si="23"/>
        <v>1437.66</v>
      </c>
      <c r="U60" s="151">
        <v>0</v>
      </c>
      <c r="V60" s="152">
        <f t="shared" ca="1" si="24"/>
        <v>0</v>
      </c>
      <c r="Y60" s="153">
        <f t="shared" ca="1" si="25"/>
        <v>0</v>
      </c>
      <c r="Z60" s="153">
        <f t="shared" ca="1" si="26"/>
        <v>0</v>
      </c>
      <c r="AA60" s="153">
        <f t="shared" ca="1" si="27"/>
        <v>0</v>
      </c>
      <c r="AB60" s="153">
        <f t="shared" ca="1" si="28"/>
        <v>0</v>
      </c>
      <c r="AC60" s="153">
        <f t="shared" ca="1" si="29"/>
        <v>0</v>
      </c>
      <c r="AD60" s="153">
        <f t="shared" ca="1" si="30"/>
        <v>0</v>
      </c>
      <c r="AE60" s="153">
        <f t="shared" ca="1" si="31"/>
        <v>0</v>
      </c>
      <c r="AF60" s="153">
        <f t="shared" ca="1" si="32"/>
        <v>0</v>
      </c>
      <c r="AG60" s="153">
        <f t="shared" ca="1" si="33"/>
        <v>0</v>
      </c>
      <c r="AH60" s="154"/>
      <c r="AI60" s="155">
        <f t="shared" ca="1" si="34"/>
        <v>0</v>
      </c>
      <c r="AJ60" s="156"/>
      <c r="AM60" s="24" t="str">
        <f t="shared" ca="1" si="35"/>
        <v>1</v>
      </c>
      <c r="AN60" s="24" t="str">
        <f t="shared" ca="1" si="36"/>
        <v>0</v>
      </c>
    </row>
    <row r="61" spans="1:40">
      <c r="A61" s="11">
        <f t="shared" si="37"/>
        <v>29</v>
      </c>
      <c r="B61" s="146" t="s">
        <v>113</v>
      </c>
      <c r="C61" s="11"/>
      <c r="D61" s="147" t="s">
        <v>3</v>
      </c>
      <c r="E61" s="11"/>
      <c r="F61" s="148" t="s">
        <v>189</v>
      </c>
      <c r="G61" s="149" t="str">
        <f t="shared" si="13"/>
        <v>ManTech29GART-3-A-11Govt</v>
      </c>
      <c r="H61" s="149"/>
      <c r="I61" s="147" t="s">
        <v>31</v>
      </c>
      <c r="J61" s="84">
        <v>308.8</v>
      </c>
      <c r="K61" s="84">
        <f t="shared" ca="1" si="14"/>
        <v>323.38</v>
      </c>
      <c r="L61" s="84">
        <f t="shared" ca="1" si="15"/>
        <v>136.337008</v>
      </c>
      <c r="M61" s="84">
        <f t="shared" ca="1" si="16"/>
        <v>0</v>
      </c>
      <c r="N61" s="84">
        <f t="shared" ca="1" si="17"/>
        <v>0</v>
      </c>
      <c r="O61" s="150">
        <f t="shared" si="18"/>
        <v>519.33333333333337</v>
      </c>
      <c r="P61" s="84">
        <f t="shared" ca="1" si="19"/>
        <v>0</v>
      </c>
      <c r="Q61" s="84">
        <f t="shared" ca="1" si="20"/>
        <v>90.953776709866659</v>
      </c>
      <c r="R61" s="84">
        <f t="shared" ca="1" si="21"/>
        <v>1070.0041180431999</v>
      </c>
      <c r="S61" s="84">
        <f t="shared" ca="1" si="22"/>
        <v>160.50061770647997</v>
      </c>
      <c r="T61" s="84">
        <f t="shared" ca="1" si="23"/>
        <v>1230.5</v>
      </c>
      <c r="U61" s="151">
        <v>0</v>
      </c>
      <c r="V61" s="152">
        <f t="shared" ca="1" si="24"/>
        <v>0</v>
      </c>
      <c r="Y61" s="153">
        <f t="shared" ca="1" si="25"/>
        <v>0</v>
      </c>
      <c r="Z61" s="153">
        <f t="shared" ca="1" si="26"/>
        <v>0</v>
      </c>
      <c r="AA61" s="153">
        <f t="shared" ca="1" si="27"/>
        <v>0</v>
      </c>
      <c r="AB61" s="153">
        <f t="shared" ca="1" si="28"/>
        <v>0</v>
      </c>
      <c r="AC61" s="153">
        <f t="shared" ca="1" si="29"/>
        <v>0</v>
      </c>
      <c r="AD61" s="153">
        <f t="shared" ca="1" si="30"/>
        <v>0</v>
      </c>
      <c r="AE61" s="153">
        <f t="shared" ca="1" si="31"/>
        <v>0</v>
      </c>
      <c r="AF61" s="153">
        <f t="shared" ca="1" si="32"/>
        <v>0</v>
      </c>
      <c r="AG61" s="153">
        <f t="shared" ca="1" si="33"/>
        <v>0</v>
      </c>
      <c r="AH61" s="154"/>
      <c r="AI61" s="155">
        <f t="shared" ca="1" si="34"/>
        <v>0</v>
      </c>
      <c r="AJ61" s="156"/>
      <c r="AM61" s="24" t="str">
        <f t="shared" ca="1" si="35"/>
        <v>1</v>
      </c>
      <c r="AN61" s="24" t="str">
        <f t="shared" ca="1" si="36"/>
        <v>0</v>
      </c>
    </row>
    <row r="62" spans="1:40">
      <c r="A62" s="11">
        <f t="shared" si="37"/>
        <v>30</v>
      </c>
      <c r="B62" s="146" t="s">
        <v>114</v>
      </c>
      <c r="C62" s="11"/>
      <c r="D62" s="147" t="s">
        <v>3</v>
      </c>
      <c r="E62" s="11"/>
      <c r="F62" s="148" t="s">
        <v>190</v>
      </c>
      <c r="G62" s="149" t="str">
        <f t="shared" si="13"/>
        <v>ManTech30GART-3-A-08Govt</v>
      </c>
      <c r="H62" s="149"/>
      <c r="I62" s="147" t="s">
        <v>31</v>
      </c>
      <c r="J62" s="84">
        <v>201.52</v>
      </c>
      <c r="K62" s="84">
        <f t="shared" ca="1" si="14"/>
        <v>211.03</v>
      </c>
      <c r="L62" s="84">
        <f t="shared" ca="1" si="15"/>
        <v>88.970247999999998</v>
      </c>
      <c r="M62" s="84">
        <f t="shared" ca="1" si="16"/>
        <v>0</v>
      </c>
      <c r="N62" s="84">
        <f t="shared" ca="1" si="17"/>
        <v>0</v>
      </c>
      <c r="O62" s="150">
        <f t="shared" si="18"/>
        <v>519.33333333333337</v>
      </c>
      <c r="P62" s="84">
        <f t="shared" ca="1" si="19"/>
        <v>0</v>
      </c>
      <c r="Q62" s="84">
        <f t="shared" ca="1" si="20"/>
        <v>76.116089705866656</v>
      </c>
      <c r="R62" s="84">
        <f t="shared" ca="1" si="21"/>
        <v>895.44967103919998</v>
      </c>
      <c r="S62" s="84">
        <f t="shared" ca="1" si="22"/>
        <v>134.31745065587998</v>
      </c>
      <c r="T62" s="84">
        <f t="shared" ca="1" si="23"/>
        <v>1029.77</v>
      </c>
      <c r="U62" s="151">
        <v>0</v>
      </c>
      <c r="V62" s="152">
        <f t="shared" ca="1" si="24"/>
        <v>0</v>
      </c>
      <c r="Y62" s="153">
        <f t="shared" ca="1" si="25"/>
        <v>0</v>
      </c>
      <c r="Z62" s="153">
        <f t="shared" ca="1" si="26"/>
        <v>0</v>
      </c>
      <c r="AA62" s="153">
        <f t="shared" ca="1" si="27"/>
        <v>0</v>
      </c>
      <c r="AB62" s="153">
        <f t="shared" ca="1" si="28"/>
        <v>0</v>
      </c>
      <c r="AC62" s="153">
        <f t="shared" ca="1" si="29"/>
        <v>0</v>
      </c>
      <c r="AD62" s="153">
        <f t="shared" ca="1" si="30"/>
        <v>0</v>
      </c>
      <c r="AE62" s="153">
        <f t="shared" ca="1" si="31"/>
        <v>0</v>
      </c>
      <c r="AF62" s="153">
        <f t="shared" ca="1" si="32"/>
        <v>0</v>
      </c>
      <c r="AG62" s="153">
        <f t="shared" ca="1" si="33"/>
        <v>0</v>
      </c>
      <c r="AH62" s="154"/>
      <c r="AI62" s="155">
        <f t="shared" ca="1" si="34"/>
        <v>0</v>
      </c>
      <c r="AJ62" s="156"/>
      <c r="AM62" s="24" t="str">
        <f t="shared" ca="1" si="35"/>
        <v>1</v>
      </c>
      <c r="AN62" s="24" t="str">
        <f t="shared" ca="1" si="36"/>
        <v>0</v>
      </c>
    </row>
    <row r="63" spans="1:40">
      <c r="A63" s="11">
        <f t="shared" si="37"/>
        <v>31</v>
      </c>
      <c r="B63" s="146" t="s">
        <v>115</v>
      </c>
      <c r="C63" s="11"/>
      <c r="D63" s="147" t="s">
        <v>3</v>
      </c>
      <c r="E63" s="11"/>
      <c r="F63" s="148" t="s">
        <v>191</v>
      </c>
      <c r="G63" s="149" t="str">
        <f t="shared" si="13"/>
        <v>ManTech31TRNG-3-A-12Govt</v>
      </c>
      <c r="H63" s="149"/>
      <c r="I63" s="147" t="s">
        <v>31</v>
      </c>
      <c r="J63" s="84">
        <v>411.12</v>
      </c>
      <c r="K63" s="84">
        <f t="shared" ca="1" si="14"/>
        <v>430.53</v>
      </c>
      <c r="L63" s="84">
        <f t="shared" ca="1" si="15"/>
        <v>181.51144799999997</v>
      </c>
      <c r="M63" s="84">
        <f t="shared" ca="1" si="16"/>
        <v>0</v>
      </c>
      <c r="N63" s="84">
        <f t="shared" ca="1" si="17"/>
        <v>0</v>
      </c>
      <c r="O63" s="150">
        <f t="shared" si="18"/>
        <v>519.33333333333337</v>
      </c>
      <c r="P63" s="84">
        <f t="shared" ca="1" si="19"/>
        <v>0</v>
      </c>
      <c r="Q63" s="84">
        <f t="shared" ca="1" si="20"/>
        <v>105.10471718586668</v>
      </c>
      <c r="R63" s="84">
        <f t="shared" ca="1" si="21"/>
        <v>1236.4794985192002</v>
      </c>
      <c r="S63" s="84">
        <f t="shared" ca="1" si="22"/>
        <v>185.47192477788002</v>
      </c>
      <c r="T63" s="84">
        <f t="shared" ca="1" si="23"/>
        <v>1421.95</v>
      </c>
      <c r="U63" s="151">
        <v>0</v>
      </c>
      <c r="V63" s="152">
        <f t="shared" ca="1" si="24"/>
        <v>0</v>
      </c>
      <c r="Y63" s="153">
        <f t="shared" ca="1" si="25"/>
        <v>0</v>
      </c>
      <c r="Z63" s="153">
        <f t="shared" ca="1" si="26"/>
        <v>0</v>
      </c>
      <c r="AA63" s="153">
        <f t="shared" ca="1" si="27"/>
        <v>0</v>
      </c>
      <c r="AB63" s="153">
        <f t="shared" ca="1" si="28"/>
        <v>0</v>
      </c>
      <c r="AC63" s="153">
        <f t="shared" ca="1" si="29"/>
        <v>0</v>
      </c>
      <c r="AD63" s="153">
        <f t="shared" ca="1" si="30"/>
        <v>0</v>
      </c>
      <c r="AE63" s="153">
        <f t="shared" ca="1" si="31"/>
        <v>0</v>
      </c>
      <c r="AF63" s="153">
        <f t="shared" ca="1" si="32"/>
        <v>0</v>
      </c>
      <c r="AG63" s="153">
        <f t="shared" ca="1" si="33"/>
        <v>0</v>
      </c>
      <c r="AH63" s="154"/>
      <c r="AI63" s="155">
        <f t="shared" ca="1" si="34"/>
        <v>0</v>
      </c>
      <c r="AJ63" s="156"/>
      <c r="AM63" s="24" t="str">
        <f t="shared" ca="1" si="35"/>
        <v>1</v>
      </c>
      <c r="AN63" s="24" t="str">
        <f t="shared" ca="1" si="36"/>
        <v>0</v>
      </c>
    </row>
    <row r="64" spans="1:40">
      <c r="A64" s="11">
        <f t="shared" si="37"/>
        <v>32</v>
      </c>
      <c r="B64" s="146" t="s">
        <v>116</v>
      </c>
      <c r="C64" s="11"/>
      <c r="D64" s="147" t="s">
        <v>3</v>
      </c>
      <c r="E64" s="11"/>
      <c r="F64" s="148" t="s">
        <v>192</v>
      </c>
      <c r="G64" s="149" t="str">
        <f t="shared" si="13"/>
        <v>ManTech32TRNG-3-A-11Govt</v>
      </c>
      <c r="H64" s="149"/>
      <c r="I64" s="147" t="s">
        <v>31</v>
      </c>
      <c r="J64" s="84">
        <v>323.27999999999997</v>
      </c>
      <c r="K64" s="84">
        <f t="shared" ca="1" si="14"/>
        <v>338.54</v>
      </c>
      <c r="L64" s="84">
        <f t="shared" ca="1" si="15"/>
        <v>142.728464</v>
      </c>
      <c r="M64" s="84">
        <f t="shared" ca="1" si="16"/>
        <v>0</v>
      </c>
      <c r="N64" s="84">
        <f t="shared" ca="1" si="17"/>
        <v>0</v>
      </c>
      <c r="O64" s="150">
        <f t="shared" si="18"/>
        <v>519.33333333333337</v>
      </c>
      <c r="P64" s="84">
        <f t="shared" ca="1" si="19"/>
        <v>0</v>
      </c>
      <c r="Q64" s="84">
        <f t="shared" ca="1" si="20"/>
        <v>92.955906972266661</v>
      </c>
      <c r="R64" s="84">
        <f t="shared" ca="1" si="21"/>
        <v>1093.5577043056001</v>
      </c>
      <c r="S64" s="84">
        <f t="shared" ca="1" si="22"/>
        <v>164.03365564584001</v>
      </c>
      <c r="T64" s="84">
        <f t="shared" ca="1" si="23"/>
        <v>1257.5899999999999</v>
      </c>
      <c r="U64" s="151">
        <v>0</v>
      </c>
      <c r="V64" s="152">
        <f t="shared" ca="1" si="24"/>
        <v>0</v>
      </c>
      <c r="Y64" s="153">
        <f t="shared" ca="1" si="25"/>
        <v>0</v>
      </c>
      <c r="Z64" s="153">
        <f t="shared" ca="1" si="26"/>
        <v>0</v>
      </c>
      <c r="AA64" s="153">
        <f t="shared" ca="1" si="27"/>
        <v>0</v>
      </c>
      <c r="AB64" s="153">
        <f t="shared" ca="1" si="28"/>
        <v>0</v>
      </c>
      <c r="AC64" s="153">
        <f t="shared" ca="1" si="29"/>
        <v>0</v>
      </c>
      <c r="AD64" s="153">
        <f t="shared" ca="1" si="30"/>
        <v>0</v>
      </c>
      <c r="AE64" s="153">
        <f t="shared" ca="1" si="31"/>
        <v>0</v>
      </c>
      <c r="AF64" s="153">
        <f t="shared" ca="1" si="32"/>
        <v>0</v>
      </c>
      <c r="AG64" s="153">
        <f t="shared" ca="1" si="33"/>
        <v>0</v>
      </c>
      <c r="AH64" s="154"/>
      <c r="AI64" s="155">
        <f t="shared" ca="1" si="34"/>
        <v>0</v>
      </c>
      <c r="AJ64" s="156"/>
      <c r="AM64" s="24" t="str">
        <f t="shared" ca="1" si="35"/>
        <v>1</v>
      </c>
      <c r="AN64" s="24" t="str">
        <f t="shared" ca="1" si="36"/>
        <v>0</v>
      </c>
    </row>
    <row r="65" spans="1:40">
      <c r="A65" s="11">
        <f t="shared" si="37"/>
        <v>33</v>
      </c>
      <c r="B65" s="146" t="s">
        <v>117</v>
      </c>
      <c r="C65" s="11"/>
      <c r="D65" s="147" t="s">
        <v>3</v>
      </c>
      <c r="E65" s="11"/>
      <c r="F65" s="148" t="s">
        <v>193</v>
      </c>
      <c r="G65" s="149" t="str">
        <f t="shared" si="13"/>
        <v>ManTech33TRNG-3-A-08Govt</v>
      </c>
      <c r="H65" s="149"/>
      <c r="I65" s="147" t="s">
        <v>31</v>
      </c>
      <c r="J65" s="84">
        <v>202.08</v>
      </c>
      <c r="K65" s="84">
        <f t="shared" ca="1" si="14"/>
        <v>211.62</v>
      </c>
      <c r="L65" s="84">
        <f t="shared" ca="1" si="15"/>
        <v>89.218992</v>
      </c>
      <c r="M65" s="84">
        <f t="shared" ca="1" si="16"/>
        <v>0</v>
      </c>
      <c r="N65" s="84">
        <f t="shared" ca="1" si="17"/>
        <v>0</v>
      </c>
      <c r="O65" s="150">
        <f t="shared" si="18"/>
        <v>519.33333333333337</v>
      </c>
      <c r="P65" s="84">
        <f t="shared" ca="1" si="19"/>
        <v>0</v>
      </c>
      <c r="Q65" s="84">
        <f t="shared" ca="1" si="20"/>
        <v>76.194009023466677</v>
      </c>
      <c r="R65" s="84">
        <f t="shared" ca="1" si="21"/>
        <v>896.36633435680017</v>
      </c>
      <c r="S65" s="84">
        <f t="shared" ca="1" si="22"/>
        <v>134.45495015352003</v>
      </c>
      <c r="T65" s="84">
        <f t="shared" ca="1" si="23"/>
        <v>1030.82</v>
      </c>
      <c r="U65" s="151">
        <v>0</v>
      </c>
      <c r="V65" s="152">
        <f t="shared" ca="1" si="24"/>
        <v>0</v>
      </c>
      <c r="Y65" s="153">
        <f t="shared" ca="1" si="25"/>
        <v>0</v>
      </c>
      <c r="Z65" s="153">
        <f t="shared" ca="1" si="26"/>
        <v>0</v>
      </c>
      <c r="AA65" s="153">
        <f t="shared" ca="1" si="27"/>
        <v>0</v>
      </c>
      <c r="AB65" s="153">
        <f t="shared" ca="1" si="28"/>
        <v>0</v>
      </c>
      <c r="AC65" s="153">
        <f t="shared" ca="1" si="29"/>
        <v>0</v>
      </c>
      <c r="AD65" s="153">
        <f t="shared" ca="1" si="30"/>
        <v>0</v>
      </c>
      <c r="AE65" s="153">
        <f t="shared" ca="1" si="31"/>
        <v>0</v>
      </c>
      <c r="AF65" s="153">
        <f t="shared" ca="1" si="32"/>
        <v>0</v>
      </c>
      <c r="AG65" s="153">
        <f t="shared" ca="1" si="33"/>
        <v>0</v>
      </c>
      <c r="AH65" s="154"/>
      <c r="AI65" s="155">
        <f t="shared" ca="1" si="34"/>
        <v>0</v>
      </c>
      <c r="AJ65" s="156"/>
      <c r="AM65" s="24" t="str">
        <f t="shared" ca="1" si="35"/>
        <v>1</v>
      </c>
      <c r="AN65" s="24" t="str">
        <f t="shared" ca="1" si="36"/>
        <v>0</v>
      </c>
    </row>
    <row r="66" spans="1:40">
      <c r="A66" s="11">
        <f t="shared" si="37"/>
        <v>34</v>
      </c>
      <c r="B66" s="146" t="s">
        <v>118</v>
      </c>
      <c r="C66" s="11"/>
      <c r="D66" s="147" t="s">
        <v>3</v>
      </c>
      <c r="E66" s="11"/>
      <c r="F66" s="148" t="s">
        <v>194</v>
      </c>
      <c r="G66" s="149" t="str">
        <f t="shared" si="13"/>
        <v>ManTech34PROJ-3-A-12Govt</v>
      </c>
      <c r="H66" s="149"/>
      <c r="I66" s="147" t="s">
        <v>31</v>
      </c>
      <c r="J66" s="84">
        <v>350.16</v>
      </c>
      <c r="K66" s="84">
        <f t="shared" ca="1" si="14"/>
        <v>366.69</v>
      </c>
      <c r="L66" s="84">
        <f t="shared" ca="1" si="15"/>
        <v>154.59650399999998</v>
      </c>
      <c r="M66" s="84">
        <f t="shared" ca="1" si="16"/>
        <v>0</v>
      </c>
      <c r="N66" s="84">
        <f t="shared" ca="1" si="17"/>
        <v>0</v>
      </c>
      <c r="O66" s="150">
        <f t="shared" si="18"/>
        <v>519.33333333333337</v>
      </c>
      <c r="P66" s="84">
        <f t="shared" ca="1" si="19"/>
        <v>0</v>
      </c>
      <c r="Q66" s="84">
        <f t="shared" ca="1" si="20"/>
        <v>96.673582888266651</v>
      </c>
      <c r="R66" s="84">
        <f t="shared" ca="1" si="21"/>
        <v>1137.2934202215997</v>
      </c>
      <c r="S66" s="84">
        <f t="shared" ca="1" si="22"/>
        <v>170.59401303323995</v>
      </c>
      <c r="T66" s="84">
        <f t="shared" ca="1" si="23"/>
        <v>1307.8900000000001</v>
      </c>
      <c r="U66" s="151">
        <v>0</v>
      </c>
      <c r="V66" s="152">
        <f t="shared" ca="1" si="24"/>
        <v>0</v>
      </c>
      <c r="Y66" s="153">
        <f t="shared" ca="1" si="25"/>
        <v>0</v>
      </c>
      <c r="Z66" s="153">
        <f t="shared" ca="1" si="26"/>
        <v>0</v>
      </c>
      <c r="AA66" s="153">
        <f t="shared" ca="1" si="27"/>
        <v>0</v>
      </c>
      <c r="AB66" s="153">
        <f t="shared" ca="1" si="28"/>
        <v>0</v>
      </c>
      <c r="AC66" s="153">
        <f t="shared" ca="1" si="29"/>
        <v>0</v>
      </c>
      <c r="AD66" s="153">
        <f t="shared" ca="1" si="30"/>
        <v>0</v>
      </c>
      <c r="AE66" s="153">
        <f t="shared" ca="1" si="31"/>
        <v>0</v>
      </c>
      <c r="AF66" s="153">
        <f t="shared" ca="1" si="32"/>
        <v>0</v>
      </c>
      <c r="AG66" s="153">
        <f t="shared" ca="1" si="33"/>
        <v>0</v>
      </c>
      <c r="AH66" s="154"/>
      <c r="AI66" s="155">
        <f t="shared" ca="1" si="34"/>
        <v>0</v>
      </c>
      <c r="AJ66" s="156"/>
      <c r="AM66" s="24" t="str">
        <f t="shared" ca="1" si="35"/>
        <v>1</v>
      </c>
      <c r="AN66" s="24" t="str">
        <f t="shared" ca="1" si="36"/>
        <v>0</v>
      </c>
    </row>
    <row r="67" spans="1:40">
      <c r="A67" s="11">
        <f t="shared" si="37"/>
        <v>35</v>
      </c>
      <c r="B67" s="146" t="s">
        <v>119</v>
      </c>
      <c r="C67" s="11"/>
      <c r="D67" s="147" t="s">
        <v>3</v>
      </c>
      <c r="E67" s="11"/>
      <c r="F67" s="148" t="s">
        <v>195</v>
      </c>
      <c r="G67" s="149" t="str">
        <f t="shared" si="13"/>
        <v>ManTech35PROJ-3-A-11Govt</v>
      </c>
      <c r="H67" s="149"/>
      <c r="I67" s="147" t="s">
        <v>31</v>
      </c>
      <c r="J67" s="84">
        <v>313.76</v>
      </c>
      <c r="K67" s="84">
        <f t="shared" ca="1" si="14"/>
        <v>328.57</v>
      </c>
      <c r="L67" s="84">
        <f t="shared" ca="1" si="15"/>
        <v>138.52511199999998</v>
      </c>
      <c r="M67" s="84">
        <f t="shared" ca="1" si="16"/>
        <v>0</v>
      </c>
      <c r="N67" s="84">
        <f t="shared" ca="1" si="17"/>
        <v>0</v>
      </c>
      <c r="O67" s="150">
        <f t="shared" si="18"/>
        <v>519.33333333333337</v>
      </c>
      <c r="P67" s="84">
        <f t="shared" ca="1" si="19"/>
        <v>0</v>
      </c>
      <c r="Q67" s="84">
        <f t="shared" ca="1" si="20"/>
        <v>91.639202571466669</v>
      </c>
      <c r="R67" s="84">
        <f t="shared" ca="1" si="21"/>
        <v>1078.0676479048</v>
      </c>
      <c r="S67" s="84">
        <f t="shared" ca="1" si="22"/>
        <v>161.71014718571999</v>
      </c>
      <c r="T67" s="84">
        <f t="shared" ca="1" si="23"/>
        <v>1239.78</v>
      </c>
      <c r="U67" s="151">
        <v>0</v>
      </c>
      <c r="V67" s="152">
        <f t="shared" ca="1" si="24"/>
        <v>0</v>
      </c>
      <c r="Y67" s="153">
        <f t="shared" ca="1" si="25"/>
        <v>0</v>
      </c>
      <c r="Z67" s="153">
        <f t="shared" ca="1" si="26"/>
        <v>0</v>
      </c>
      <c r="AA67" s="153">
        <f t="shared" ca="1" si="27"/>
        <v>0</v>
      </c>
      <c r="AB67" s="153">
        <f t="shared" ca="1" si="28"/>
        <v>0</v>
      </c>
      <c r="AC67" s="153">
        <f t="shared" ca="1" si="29"/>
        <v>0</v>
      </c>
      <c r="AD67" s="153">
        <f t="shared" ca="1" si="30"/>
        <v>0</v>
      </c>
      <c r="AE67" s="153">
        <f t="shared" ca="1" si="31"/>
        <v>0</v>
      </c>
      <c r="AF67" s="153">
        <f t="shared" ca="1" si="32"/>
        <v>0</v>
      </c>
      <c r="AG67" s="153">
        <f t="shared" ca="1" si="33"/>
        <v>0</v>
      </c>
      <c r="AH67" s="154"/>
      <c r="AI67" s="155">
        <f t="shared" ca="1" si="34"/>
        <v>0</v>
      </c>
      <c r="AJ67" s="156"/>
      <c r="AM67" s="24" t="str">
        <f t="shared" ca="1" si="35"/>
        <v>1</v>
      </c>
      <c r="AN67" s="24" t="str">
        <f t="shared" ca="1" si="36"/>
        <v>0</v>
      </c>
    </row>
    <row r="68" spans="1:40">
      <c r="A68" s="11">
        <f t="shared" si="37"/>
        <v>36</v>
      </c>
      <c r="B68" s="146" t="s">
        <v>120</v>
      </c>
      <c r="C68" s="11"/>
      <c r="D68" s="147" t="s">
        <v>3</v>
      </c>
      <c r="E68" s="11"/>
      <c r="F68" s="148" t="s">
        <v>196</v>
      </c>
      <c r="G68" s="149" t="str">
        <f t="shared" si="13"/>
        <v>ManTech36PROJ-3-A-08Govt</v>
      </c>
      <c r="H68" s="149"/>
      <c r="I68" s="147" t="s">
        <v>31</v>
      </c>
      <c r="J68" s="84">
        <v>198.16</v>
      </c>
      <c r="K68" s="84">
        <f t="shared" ca="1" si="14"/>
        <v>207.51</v>
      </c>
      <c r="L68" s="84">
        <f t="shared" ca="1" si="15"/>
        <v>87.486215999999985</v>
      </c>
      <c r="M68" s="84">
        <f t="shared" ca="1" si="16"/>
        <v>0</v>
      </c>
      <c r="N68" s="84">
        <f t="shared" ca="1" si="17"/>
        <v>0</v>
      </c>
      <c r="O68" s="150">
        <f t="shared" si="18"/>
        <v>519.33333333333337</v>
      </c>
      <c r="P68" s="84">
        <f t="shared" ca="1" si="19"/>
        <v>0</v>
      </c>
      <c r="Q68" s="84">
        <f t="shared" ca="1" si="20"/>
        <v>75.651215133066671</v>
      </c>
      <c r="R68" s="84">
        <f t="shared" ca="1" si="21"/>
        <v>889.98076446640005</v>
      </c>
      <c r="S68" s="84">
        <f t="shared" ca="1" si="22"/>
        <v>133.49711466996001</v>
      </c>
      <c r="T68" s="84">
        <f t="shared" ca="1" si="23"/>
        <v>1023.48</v>
      </c>
      <c r="U68" s="151">
        <v>0</v>
      </c>
      <c r="V68" s="152">
        <f t="shared" ca="1" si="24"/>
        <v>0</v>
      </c>
      <c r="Y68" s="153">
        <f t="shared" ca="1" si="25"/>
        <v>0</v>
      </c>
      <c r="Z68" s="153">
        <f t="shared" ca="1" si="26"/>
        <v>0</v>
      </c>
      <c r="AA68" s="153">
        <f t="shared" ca="1" si="27"/>
        <v>0</v>
      </c>
      <c r="AB68" s="153">
        <f t="shared" ca="1" si="28"/>
        <v>0</v>
      </c>
      <c r="AC68" s="153">
        <f t="shared" ca="1" si="29"/>
        <v>0</v>
      </c>
      <c r="AD68" s="153">
        <f t="shared" ca="1" si="30"/>
        <v>0</v>
      </c>
      <c r="AE68" s="153">
        <f t="shared" ca="1" si="31"/>
        <v>0</v>
      </c>
      <c r="AF68" s="153">
        <f t="shared" ca="1" si="32"/>
        <v>0</v>
      </c>
      <c r="AG68" s="153">
        <f t="shared" ca="1" si="33"/>
        <v>0</v>
      </c>
      <c r="AH68" s="154"/>
      <c r="AI68" s="155">
        <f t="shared" ca="1" si="34"/>
        <v>0</v>
      </c>
      <c r="AJ68" s="156"/>
      <c r="AM68" s="24" t="str">
        <f t="shared" ca="1" si="35"/>
        <v>1</v>
      </c>
      <c r="AN68" s="24" t="str">
        <f t="shared" ca="1" si="36"/>
        <v>0</v>
      </c>
    </row>
    <row r="69" spans="1:40" ht="15">
      <c r="B69" s="157" t="s">
        <v>66</v>
      </c>
      <c r="C69" s="11"/>
      <c r="D69" s="147"/>
      <c r="E69" s="11"/>
      <c r="F69" s="148"/>
      <c r="G69" s="149"/>
      <c r="H69" s="149"/>
      <c r="I69" s="147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151"/>
      <c r="V69" s="152"/>
      <c r="Y69" s="153"/>
      <c r="Z69" s="153"/>
      <c r="AA69" s="153"/>
      <c r="AB69" s="153"/>
      <c r="AC69" s="153"/>
      <c r="AD69" s="153"/>
      <c r="AE69" s="153"/>
      <c r="AF69" s="153"/>
      <c r="AG69" s="153"/>
      <c r="AH69" s="154"/>
      <c r="AI69" s="155"/>
      <c r="AJ69" s="156"/>
    </row>
    <row r="70" spans="1:40">
      <c r="A70" s="11">
        <f>A68+1</f>
        <v>37</v>
      </c>
      <c r="B70" s="146" t="s">
        <v>121</v>
      </c>
      <c r="C70" s="11"/>
      <c r="D70" s="147" t="s">
        <v>3</v>
      </c>
      <c r="E70" s="11"/>
      <c r="F70" s="148" t="s">
        <v>149</v>
      </c>
      <c r="G70" s="149" t="str">
        <f>D70&amp;A70&amp;F70&amp;I70</f>
        <v>ManTech37E&amp;SS-3-A-12Govt</v>
      </c>
      <c r="H70" s="149"/>
      <c r="I70" s="147" t="s">
        <v>31</v>
      </c>
      <c r="J70" s="84">
        <v>430.24</v>
      </c>
      <c r="K70" s="84">
        <f ca="1">ROUND($J70*(VLOOKUP($I70,$I$9:$S$24,K$6,FALSE)),2)</f>
        <v>450.55</v>
      </c>
      <c r="L70" s="84">
        <f ca="1">$K70*(VLOOKUP($I70,$I$9:$S$24,L$6,FALSE))</f>
        <v>189.95187999999999</v>
      </c>
      <c r="M70" s="84">
        <f ca="1">($K70+$L70)*(VLOOKUP($I70,$I$9:$S$24,M$6,FALSE))</f>
        <v>0</v>
      </c>
      <c r="N70" s="84">
        <f ca="1">$K70*(VLOOKUP($I70,$I$9:$S$24,N$6,FALSE))</f>
        <v>0</v>
      </c>
      <c r="O70" s="150">
        <f>IF(D70="ManTech",$O$29,0)</f>
        <v>519.33333333333337</v>
      </c>
      <c r="P70" s="84">
        <f ca="1">$K70*($P$29/100)</f>
        <v>0</v>
      </c>
      <c r="Q70" s="84">
        <f ca="1">IF($D70="ManTech",(SUM($K70:$P70)*(VLOOKUP($I70,$I$9:$S$24,Q$6,FALSE))),(IF(M70=0,((SUM(K70,N70:P70))*(VLOOKUP($I70,$I$9:$S$24,Q$6,FALSE))),(SUM($M70:$P70)*(VLOOKUP($I70,$I$9:$S$24,Q$6,FALSE))))))</f>
        <v>107.74869131866666</v>
      </c>
      <c r="R70" s="84">
        <f ca="1">SUM(K70:Q70)</f>
        <v>1267.583904652</v>
      </c>
      <c r="S70" s="84">
        <f ca="1">(R70*(VLOOKUP($I70,$I$9:$S$24,S$6,FALSE)))</f>
        <v>190.13758569780001</v>
      </c>
      <c r="T70" s="84">
        <f ca="1">ROUND(SUM(R70:S70),2)</f>
        <v>1457.72</v>
      </c>
      <c r="U70" s="151">
        <v>0</v>
      </c>
      <c r="V70" s="152">
        <f ca="1">$T70*$U70</f>
        <v>0</v>
      </c>
      <c r="Y70" s="153">
        <f t="shared" ref="Y70:AB72" ca="1" si="38">K70*$U70</f>
        <v>0</v>
      </c>
      <c r="Z70" s="153">
        <f t="shared" ca="1" si="38"/>
        <v>0</v>
      </c>
      <c r="AA70" s="153">
        <f t="shared" ca="1" si="38"/>
        <v>0</v>
      </c>
      <c r="AB70" s="153">
        <f t="shared" ca="1" si="38"/>
        <v>0</v>
      </c>
      <c r="AC70" s="153">
        <f t="shared" ref="AC70:AD72" ca="1" si="39">P70*$U70</f>
        <v>0</v>
      </c>
      <c r="AD70" s="153">
        <f t="shared" ca="1" si="39"/>
        <v>0</v>
      </c>
      <c r="AE70" s="153">
        <f ca="1">SUM(Y70:AD70)</f>
        <v>0</v>
      </c>
      <c r="AF70" s="153">
        <f ca="1">S70*$U70</f>
        <v>0</v>
      </c>
      <c r="AG70" s="153">
        <f ca="1">SUM(AE70:AF70)</f>
        <v>0</v>
      </c>
      <c r="AH70" s="154"/>
      <c r="AI70" s="155">
        <f ca="1">AG70-V70</f>
        <v>0</v>
      </c>
      <c r="AJ70" s="156"/>
      <c r="AM70" s="24" t="str">
        <f ca="1">IF((OR((T70=""),(T70&gt;0))),"1","0")</f>
        <v>1</v>
      </c>
      <c r="AN70" s="24" t="str">
        <f ca="1">IF((OR((V70=""),(V70&gt;0))),"1","0")</f>
        <v>0</v>
      </c>
    </row>
    <row r="71" spans="1:40">
      <c r="A71" s="11">
        <f>A70+1</f>
        <v>38</v>
      </c>
      <c r="B71" s="146" t="s">
        <v>122</v>
      </c>
      <c r="C71" s="11"/>
      <c r="D71" s="147" t="s">
        <v>3</v>
      </c>
      <c r="E71" s="11"/>
      <c r="F71" s="148" t="s">
        <v>150</v>
      </c>
      <c r="G71" s="149" t="str">
        <f>D71&amp;A71&amp;F71&amp;I71</f>
        <v>ManTech38E&amp;SS-3-A-11Govt</v>
      </c>
      <c r="H71" s="149"/>
      <c r="I71" s="147" t="s">
        <v>31</v>
      </c>
      <c r="J71" s="84">
        <v>370.72</v>
      </c>
      <c r="K71" s="84">
        <f ca="1">ROUND($J71*(VLOOKUP($I71,$I$9:$S$24,K$6,FALSE)),2)</f>
        <v>388.22</v>
      </c>
      <c r="L71" s="84">
        <f ca="1">$K71*(VLOOKUP($I71,$I$9:$S$24,L$6,FALSE))</f>
        <v>163.673552</v>
      </c>
      <c r="M71" s="84">
        <f ca="1">($K71+$L71)*(VLOOKUP($I71,$I$9:$S$24,M$6,FALSE))</f>
        <v>0</v>
      </c>
      <c r="N71" s="84">
        <f ca="1">$K71*(VLOOKUP($I71,$I$9:$S$24,N$6,FALSE))</f>
        <v>0</v>
      </c>
      <c r="O71" s="150">
        <f>IF(D71="ManTech",$O$29,0)</f>
        <v>519.33333333333337</v>
      </c>
      <c r="P71" s="84">
        <f ca="1">$K71*($P$29/100)</f>
        <v>0</v>
      </c>
      <c r="Q71" s="84">
        <f ca="1">IF($D71="ManTech",(SUM($K71:$P71)*(VLOOKUP($I71,$I$9:$S$24,Q$6,FALSE))),(IF(M71=0,((SUM(K71,N71:P71))*(VLOOKUP($I71,$I$9:$S$24,Q$6,FALSE))),(SUM($M71:$P71)*(VLOOKUP($I71,$I$9:$S$24,Q$6,FALSE))))))</f>
        <v>99.516977647466675</v>
      </c>
      <c r="R71" s="84">
        <f ca="1">SUM(K71:Q71)</f>
        <v>1170.7438629808003</v>
      </c>
      <c r="S71" s="84">
        <f ca="1">(R71*(VLOOKUP($I71,$I$9:$S$24,S$6,FALSE)))</f>
        <v>175.61157944712002</v>
      </c>
      <c r="T71" s="84">
        <f ca="1">ROUND(SUM(R71:S71),2)</f>
        <v>1346.36</v>
      </c>
      <c r="U71" s="151">
        <v>0</v>
      </c>
      <c r="V71" s="152">
        <f ca="1">$T71*$U71</f>
        <v>0</v>
      </c>
      <c r="Y71" s="153">
        <f t="shared" ca="1" si="38"/>
        <v>0</v>
      </c>
      <c r="Z71" s="153">
        <f t="shared" ca="1" si="38"/>
        <v>0</v>
      </c>
      <c r="AA71" s="153">
        <f t="shared" ca="1" si="38"/>
        <v>0</v>
      </c>
      <c r="AB71" s="153">
        <f t="shared" ca="1" si="38"/>
        <v>0</v>
      </c>
      <c r="AC71" s="153">
        <f t="shared" ca="1" si="39"/>
        <v>0</v>
      </c>
      <c r="AD71" s="153">
        <f t="shared" ca="1" si="39"/>
        <v>0</v>
      </c>
      <c r="AE71" s="153">
        <f ca="1">SUM(Y71:AD71)</f>
        <v>0</v>
      </c>
      <c r="AF71" s="153">
        <f ca="1">S71*$U71</f>
        <v>0</v>
      </c>
      <c r="AG71" s="153">
        <f ca="1">SUM(AE71:AF71)</f>
        <v>0</v>
      </c>
      <c r="AH71" s="154"/>
      <c r="AI71" s="155">
        <f ca="1">AG71-V71</f>
        <v>0</v>
      </c>
      <c r="AJ71" s="156"/>
      <c r="AM71" s="24" t="str">
        <f ca="1">IF((OR((T71=""),(T71&gt;0))),"1","0")</f>
        <v>1</v>
      </c>
      <c r="AN71" s="24" t="str">
        <f ca="1">IF((OR((V71=""),(V71&gt;0))),"1","0")</f>
        <v>0</v>
      </c>
    </row>
    <row r="72" spans="1:40">
      <c r="A72" s="11">
        <f>A71+1</f>
        <v>39</v>
      </c>
      <c r="B72" s="146" t="s">
        <v>123</v>
      </c>
      <c r="C72" s="11"/>
      <c r="D72" s="147" t="s">
        <v>3</v>
      </c>
      <c r="E72" s="11"/>
      <c r="F72" s="148" t="s">
        <v>149</v>
      </c>
      <c r="G72" s="149" t="str">
        <f>D72&amp;A72&amp;F72&amp;I72</f>
        <v>ManTech39E&amp;SS-3-A-12Govt</v>
      </c>
      <c r="H72" s="149"/>
      <c r="I72" s="147" t="s">
        <v>31</v>
      </c>
      <c r="J72" s="84">
        <v>430.24</v>
      </c>
      <c r="K72" s="84">
        <f ca="1">ROUND($J72*(VLOOKUP($I72,$I$9:$S$24,K$6,FALSE)),2)</f>
        <v>450.55</v>
      </c>
      <c r="L72" s="84">
        <f ca="1">$K72*(VLOOKUP($I72,$I$9:$S$24,L$6,FALSE))</f>
        <v>189.95187999999999</v>
      </c>
      <c r="M72" s="84">
        <f ca="1">($K72+$L72)*(VLOOKUP($I72,$I$9:$S$24,M$6,FALSE))</f>
        <v>0</v>
      </c>
      <c r="N72" s="84">
        <f ca="1">$K72*(VLOOKUP($I72,$I$9:$S$24,N$6,FALSE))</f>
        <v>0</v>
      </c>
      <c r="O72" s="150">
        <f>IF(D72="ManTech",$O$29,0)</f>
        <v>519.33333333333337</v>
      </c>
      <c r="P72" s="84">
        <f ca="1">$K72*($P$29/100)</f>
        <v>0</v>
      </c>
      <c r="Q72" s="84">
        <f ca="1">IF($D72="ManTech",(SUM($K72:$P72)*(VLOOKUP($I72,$I$9:$S$24,Q$6,FALSE))),(IF(M72=0,((SUM(K72,N72:P72))*(VLOOKUP($I72,$I$9:$S$24,Q$6,FALSE))),(SUM($M72:$P72)*(VLOOKUP($I72,$I$9:$S$24,Q$6,FALSE))))))</f>
        <v>107.74869131866666</v>
      </c>
      <c r="R72" s="84">
        <f ca="1">SUM(K72:Q72)</f>
        <v>1267.583904652</v>
      </c>
      <c r="S72" s="84">
        <f ca="1">(R72*(VLOOKUP($I72,$I$9:$S$24,S$6,FALSE)))</f>
        <v>190.13758569780001</v>
      </c>
      <c r="T72" s="84">
        <f ca="1">ROUND(SUM(R72:S72),2)</f>
        <v>1457.72</v>
      </c>
      <c r="U72" s="151">
        <v>0</v>
      </c>
      <c r="V72" s="152">
        <f ca="1">$T72*$U72</f>
        <v>0</v>
      </c>
      <c r="Y72" s="153">
        <f t="shared" ca="1" si="38"/>
        <v>0</v>
      </c>
      <c r="Z72" s="153">
        <f t="shared" ca="1" si="38"/>
        <v>0</v>
      </c>
      <c r="AA72" s="153">
        <f t="shared" ca="1" si="38"/>
        <v>0</v>
      </c>
      <c r="AB72" s="153">
        <f t="shared" ca="1" si="38"/>
        <v>0</v>
      </c>
      <c r="AC72" s="153">
        <f t="shared" ca="1" si="39"/>
        <v>0</v>
      </c>
      <c r="AD72" s="153">
        <f t="shared" ca="1" si="39"/>
        <v>0</v>
      </c>
      <c r="AE72" s="153">
        <f ca="1">SUM(Y72:AD72)</f>
        <v>0</v>
      </c>
      <c r="AF72" s="153">
        <f ca="1">S72*$U72</f>
        <v>0</v>
      </c>
      <c r="AG72" s="153">
        <f ca="1">SUM(AE72:AF72)</f>
        <v>0</v>
      </c>
      <c r="AH72" s="154"/>
      <c r="AI72" s="155">
        <f ca="1">AG72-V72</f>
        <v>0</v>
      </c>
      <c r="AJ72" s="156"/>
      <c r="AM72" s="24" t="str">
        <f ca="1">IF((OR((T72=""),(T72&gt;0))),"1","0")</f>
        <v>1</v>
      </c>
      <c r="AN72" s="24" t="str">
        <f ca="1">IF((OR((V72=""),(V72&gt;0))),"1","0")</f>
        <v>0</v>
      </c>
    </row>
    <row r="73" spans="1:40" ht="15.75">
      <c r="B73" s="141" t="s">
        <v>7</v>
      </c>
      <c r="C73" s="11"/>
      <c r="D73" s="147"/>
      <c r="E73" s="11"/>
      <c r="F73" s="148"/>
      <c r="G73" s="149"/>
      <c r="H73" s="149"/>
      <c r="I73" s="147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151"/>
      <c r="V73" s="152"/>
      <c r="Y73" s="153"/>
      <c r="Z73" s="153"/>
      <c r="AA73" s="153"/>
      <c r="AB73" s="153"/>
      <c r="AC73" s="153"/>
      <c r="AD73" s="153"/>
      <c r="AE73" s="153"/>
      <c r="AF73" s="153"/>
      <c r="AG73" s="153"/>
      <c r="AH73" s="154"/>
      <c r="AI73" s="155"/>
      <c r="AJ73" s="156"/>
    </row>
    <row r="74" spans="1:40">
      <c r="A74" s="11">
        <f>A72+1</f>
        <v>40</v>
      </c>
      <c r="B74" s="146" t="s">
        <v>85</v>
      </c>
      <c r="C74" s="11"/>
      <c r="D74" s="147" t="s">
        <v>3</v>
      </c>
      <c r="E74" s="11"/>
      <c r="F74" s="148" t="s">
        <v>153</v>
      </c>
      <c r="G74" s="149" t="str">
        <f t="shared" ref="G74:G109" si="40">D74&amp;A74&amp;F74&amp;I74</f>
        <v>ManTech40SCIA-3-D-12Contr</v>
      </c>
      <c r="H74" s="149"/>
      <c r="I74" s="147" t="s">
        <v>30</v>
      </c>
      <c r="J74" s="84">
        <v>539.04</v>
      </c>
      <c r="K74" s="84">
        <f t="shared" ref="K74:K109" ca="1" si="41">ROUND($J74*(VLOOKUP($I74,$I$9:$S$24,K$6,FALSE)),2)</f>
        <v>564.48</v>
      </c>
      <c r="L74" s="84">
        <f t="shared" ref="L74:L109" ca="1" si="42">$K74*(VLOOKUP($I74,$I$9:$S$24,L$6,FALSE))</f>
        <v>237.984768</v>
      </c>
      <c r="M74" s="84">
        <f t="shared" ref="M74:M109" ca="1" si="43">($K74+$L74)*(VLOOKUP($I74,$I$9:$S$24,M$6,FALSE))</f>
        <v>112.42531399680001</v>
      </c>
      <c r="N74" s="84">
        <f t="shared" ref="N74:P93" ca="1" si="44">$K74*(VLOOKUP($I74,$I$9:$S$24,N$6,FALSE))</f>
        <v>0</v>
      </c>
      <c r="O74" s="84">
        <f t="shared" ca="1" si="44"/>
        <v>0</v>
      </c>
      <c r="P74" s="84">
        <f t="shared" ca="1" si="44"/>
        <v>0</v>
      </c>
      <c r="Q74" s="84">
        <f t="shared" ref="Q74:Q109" ca="1" si="45">IF($D74="ManTech",(SUM($K74:$N74)*(VLOOKUP($I74,$I$9:$S$24,Q$6,FALSE))),(IF(M74=0,((SUM(K74,N74:P74))*(VLOOKUP($I74,$I$9:$S$24,Q$6,FALSE))),(SUM($M74:$P74)*(VLOOKUP($I74,$I$9:$S$24,Q$6,FALSE))))))</f>
        <v>84.993288617502728</v>
      </c>
      <c r="R74" s="84">
        <f t="shared" ref="R74:R109" ca="1" si="46">SUM(K74:Q74)</f>
        <v>999.88337061430275</v>
      </c>
      <c r="S74" s="84">
        <f t="shared" ref="S74:S109" ca="1" si="47">(R74*(VLOOKUP($I74,$I$9:$S$24,S$6,FALSE)))</f>
        <v>149.9825055921454</v>
      </c>
      <c r="T74" s="84">
        <f t="shared" ref="T74:T109" ca="1" si="48">ROUND(SUM(R74:S74),2)</f>
        <v>1149.8699999999999</v>
      </c>
      <c r="U74" s="151">
        <v>0</v>
      </c>
      <c r="V74" s="152">
        <f t="shared" ref="V74:V109" ca="1" si="49">$T74*$U74</f>
        <v>0</v>
      </c>
      <c r="Y74" s="153">
        <f t="shared" ref="Y74:Y109" ca="1" si="50">K74*$U74</f>
        <v>0</v>
      </c>
      <c r="Z74" s="153">
        <f t="shared" ref="Z74:Z109" ca="1" si="51">L74*$U74</f>
        <v>0</v>
      </c>
      <c r="AA74" s="153">
        <f t="shared" ref="AA74:AA109" ca="1" si="52">M74*$U74</f>
        <v>0</v>
      </c>
      <c r="AB74" s="153">
        <f t="shared" ref="AB74:AB109" ca="1" si="53">N74*$U74</f>
        <v>0</v>
      </c>
      <c r="AC74" s="153">
        <f t="shared" ref="AC74:AC109" ca="1" si="54">P74*$U74</f>
        <v>0</v>
      </c>
      <c r="AD74" s="153">
        <f t="shared" ref="AD74:AD109" ca="1" si="55">Q74*$U74</f>
        <v>0</v>
      </c>
      <c r="AE74" s="153">
        <f t="shared" ref="AE74:AE109" ca="1" si="56">SUM(Y74:AD74)</f>
        <v>0</v>
      </c>
      <c r="AF74" s="153">
        <f t="shared" ref="AF74:AF109" ca="1" si="57">S74*$U74</f>
        <v>0</v>
      </c>
      <c r="AG74" s="153">
        <f t="shared" ref="AG74:AG109" ca="1" si="58">SUM(AE74:AF74)</f>
        <v>0</v>
      </c>
      <c r="AH74" s="154"/>
      <c r="AI74" s="155">
        <f t="shared" ref="AI74:AI109" ca="1" si="59">AG74-V74</f>
        <v>0</v>
      </c>
      <c r="AJ74" s="156"/>
      <c r="AM74" s="24" t="str">
        <f t="shared" ref="AM74:AM109" ca="1" si="60">IF((OR((T74=""),(T74&gt;0))),"1","0")</f>
        <v>1</v>
      </c>
      <c r="AN74" s="24" t="str">
        <f t="shared" ref="AN74:AN109" ca="1" si="61">IF((OR((V74=""),(V74&gt;0))),"1","0")</f>
        <v>0</v>
      </c>
    </row>
    <row r="75" spans="1:40">
      <c r="A75" s="11">
        <f t="shared" ref="A75:A109" si="62">A74+1</f>
        <v>41</v>
      </c>
      <c r="B75" s="146" t="s">
        <v>86</v>
      </c>
      <c r="C75" s="11"/>
      <c r="D75" s="147" t="s">
        <v>3</v>
      </c>
      <c r="E75" s="11"/>
      <c r="F75" s="148" t="s">
        <v>154</v>
      </c>
      <c r="G75" s="149" t="str">
        <f t="shared" si="40"/>
        <v>ManTech41SCIA-3-D-11Contr</v>
      </c>
      <c r="H75" s="149"/>
      <c r="I75" s="147" t="s">
        <v>30</v>
      </c>
      <c r="J75" s="84">
        <v>493.2</v>
      </c>
      <c r="K75" s="84">
        <f t="shared" ca="1" si="41"/>
        <v>516.48</v>
      </c>
      <c r="L75" s="84">
        <f t="shared" ca="1" si="42"/>
        <v>217.74796799999999</v>
      </c>
      <c r="M75" s="84">
        <f t="shared" ca="1" si="43"/>
        <v>102.86533831680001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77.765968156830724</v>
      </c>
      <c r="R75" s="84">
        <f t="shared" ca="1" si="46"/>
        <v>914.85927447363076</v>
      </c>
      <c r="S75" s="84">
        <f t="shared" ca="1" si="47"/>
        <v>137.22889117104461</v>
      </c>
      <c r="T75" s="84">
        <f t="shared" ca="1" si="48"/>
        <v>1052.0899999999999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87</v>
      </c>
      <c r="C76" s="11"/>
      <c r="D76" s="147" t="s">
        <v>3</v>
      </c>
      <c r="E76" s="11"/>
      <c r="F76" s="148" t="s">
        <v>155</v>
      </c>
      <c r="G76" s="149" t="str">
        <f t="shared" si="40"/>
        <v>ManTech42SCIA-3-D-08Contr</v>
      </c>
      <c r="H76" s="149"/>
      <c r="I76" s="147" t="s">
        <v>30</v>
      </c>
      <c r="J76" s="84">
        <v>340.96</v>
      </c>
      <c r="K76" s="84">
        <f t="shared" ca="1" si="41"/>
        <v>357.05</v>
      </c>
      <c r="L76" s="84">
        <f t="shared" ca="1" si="42"/>
        <v>150.53227999999999</v>
      </c>
      <c r="M76" s="84">
        <f t="shared" ca="1" si="43"/>
        <v>71.112277427999999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53.760724385061195</v>
      </c>
      <c r="R76" s="84">
        <f t="shared" ca="1" si="46"/>
        <v>632.45528181306111</v>
      </c>
      <c r="S76" s="84">
        <f t="shared" ca="1" si="47"/>
        <v>94.868292271959163</v>
      </c>
      <c r="T76" s="84">
        <f t="shared" ca="1" si="48"/>
        <v>727.32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1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88</v>
      </c>
      <c r="C77" s="11"/>
      <c r="D77" s="147" t="s">
        <v>3</v>
      </c>
      <c r="E77" s="11"/>
      <c r="F77" s="148" t="s">
        <v>156</v>
      </c>
      <c r="G77" s="149" t="str">
        <f t="shared" si="40"/>
        <v>ManTech43INTL-3-D-12Contr</v>
      </c>
      <c r="H77" s="149"/>
      <c r="I77" s="147" t="s">
        <v>30</v>
      </c>
      <c r="J77" s="84">
        <v>492.96</v>
      </c>
      <c r="K77" s="84">
        <f t="shared" ca="1" si="41"/>
        <v>516.23</v>
      </c>
      <c r="L77" s="84">
        <f t="shared" ca="1" si="42"/>
        <v>217.64256799999998</v>
      </c>
      <c r="M77" s="84">
        <f t="shared" ca="1" si="43"/>
        <v>102.81554677680001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77.72832586276472</v>
      </c>
      <c r="R77" s="84">
        <f t="shared" ca="1" si="46"/>
        <v>914.41644063956471</v>
      </c>
      <c r="S77" s="84">
        <f t="shared" ca="1" si="47"/>
        <v>137.16246609593469</v>
      </c>
      <c r="T77" s="84">
        <f t="shared" ca="1" si="48"/>
        <v>1051.58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1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89</v>
      </c>
      <c r="C78" s="11"/>
      <c r="D78" s="147" t="s">
        <v>3</v>
      </c>
      <c r="E78" s="11"/>
      <c r="F78" s="148" t="s">
        <v>157</v>
      </c>
      <c r="G78" s="149" t="str">
        <f t="shared" si="40"/>
        <v>ManTech44INTL-3-D-11Contr</v>
      </c>
      <c r="H78" s="149"/>
      <c r="I78" s="147" t="s">
        <v>30</v>
      </c>
      <c r="J78" s="84">
        <v>432.08</v>
      </c>
      <c r="K78" s="84">
        <f t="shared" ca="1" si="41"/>
        <v>452.48</v>
      </c>
      <c r="L78" s="84">
        <f t="shared" ca="1" si="42"/>
        <v>190.765568</v>
      </c>
      <c r="M78" s="84">
        <f t="shared" ca="1" si="43"/>
        <v>90.118704076800014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68.129540875934723</v>
      </c>
      <c r="R78" s="84">
        <f t="shared" ca="1" si="46"/>
        <v>801.49381295273474</v>
      </c>
      <c r="S78" s="84">
        <f t="shared" ca="1" si="47"/>
        <v>120.2240719429102</v>
      </c>
      <c r="T78" s="84">
        <f t="shared" ca="1" si="48"/>
        <v>921.72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90</v>
      </c>
      <c r="C79" s="11"/>
      <c r="D79" s="147" t="s">
        <v>3</v>
      </c>
      <c r="E79" s="11"/>
      <c r="F79" s="148" t="s">
        <v>158</v>
      </c>
      <c r="G79" s="149" t="str">
        <f t="shared" si="40"/>
        <v>ManTech45INTL-3-D-08Contr</v>
      </c>
      <c r="H79" s="149"/>
      <c r="I79" s="147" t="s">
        <v>30</v>
      </c>
      <c r="J79" s="84">
        <v>307.68</v>
      </c>
      <c r="K79" s="84">
        <f t="shared" ca="1" si="41"/>
        <v>322.2</v>
      </c>
      <c r="L79" s="84">
        <f t="shared" ca="1" si="42"/>
        <v>135.83951999999999</v>
      </c>
      <c r="M79" s="84">
        <f t="shared" ca="1" si="43"/>
        <v>64.171336752000002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48.513388592260789</v>
      </c>
      <c r="R79" s="84">
        <f t="shared" ca="1" si="46"/>
        <v>570.72424534426068</v>
      </c>
      <c r="S79" s="84">
        <f t="shared" ca="1" si="47"/>
        <v>85.608636801639094</v>
      </c>
      <c r="T79" s="84">
        <f t="shared" ca="1" si="48"/>
        <v>656.33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91</v>
      </c>
      <c r="C80" s="11"/>
      <c r="D80" s="147" t="s">
        <v>3</v>
      </c>
      <c r="E80" s="11"/>
      <c r="F80" s="148" t="s">
        <v>156</v>
      </c>
      <c r="G80" s="149" t="str">
        <f t="shared" si="40"/>
        <v>ManTech46INTL-3-D-12Contr</v>
      </c>
      <c r="H80" s="149"/>
      <c r="I80" s="147" t="s">
        <v>30</v>
      </c>
      <c r="J80" s="84">
        <v>492.96</v>
      </c>
      <c r="K80" s="84">
        <f t="shared" ca="1" si="41"/>
        <v>516.23</v>
      </c>
      <c r="L80" s="84">
        <f t="shared" ca="1" si="42"/>
        <v>217.64256799999998</v>
      </c>
      <c r="M80" s="84">
        <f t="shared" ca="1" si="43"/>
        <v>102.81554677680001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77.72832586276472</v>
      </c>
      <c r="R80" s="84">
        <f t="shared" ca="1" si="46"/>
        <v>914.41644063956471</v>
      </c>
      <c r="S80" s="84">
        <f t="shared" ca="1" si="47"/>
        <v>137.16246609593469</v>
      </c>
      <c r="T80" s="84">
        <f t="shared" ca="1" si="48"/>
        <v>1051.58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1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92</v>
      </c>
      <c r="C81" s="11"/>
      <c r="D81" s="147" t="s">
        <v>3</v>
      </c>
      <c r="E81" s="11"/>
      <c r="F81" s="148" t="s">
        <v>157</v>
      </c>
      <c r="G81" s="149" t="str">
        <f t="shared" si="40"/>
        <v>ManTech47INTL-3-D-11Contr</v>
      </c>
      <c r="H81" s="149"/>
      <c r="I81" s="147" t="s">
        <v>30</v>
      </c>
      <c r="J81" s="84">
        <v>432.08</v>
      </c>
      <c r="K81" s="84">
        <f t="shared" ca="1" si="41"/>
        <v>452.48</v>
      </c>
      <c r="L81" s="84">
        <f t="shared" ca="1" si="42"/>
        <v>190.765568</v>
      </c>
      <c r="M81" s="84">
        <f t="shared" ca="1" si="43"/>
        <v>90.118704076800014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68.129540875934723</v>
      </c>
      <c r="R81" s="84">
        <f t="shared" ca="1" si="46"/>
        <v>801.49381295273474</v>
      </c>
      <c r="S81" s="84">
        <f t="shared" ca="1" si="47"/>
        <v>120.2240719429102</v>
      </c>
      <c r="T81" s="84">
        <f t="shared" ca="1" si="48"/>
        <v>921.72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>
      <c r="A82" s="11">
        <f t="shared" si="62"/>
        <v>48</v>
      </c>
      <c r="B82" s="146" t="s">
        <v>93</v>
      </c>
      <c r="C82" s="11"/>
      <c r="D82" s="147" t="s">
        <v>3</v>
      </c>
      <c r="E82" s="11"/>
      <c r="F82" s="148" t="s">
        <v>158</v>
      </c>
      <c r="G82" s="149" t="str">
        <f t="shared" si="40"/>
        <v>ManTech48INTL-3-D-08Contr</v>
      </c>
      <c r="H82" s="149"/>
      <c r="I82" s="147" t="s">
        <v>30</v>
      </c>
      <c r="J82" s="84">
        <v>307.68</v>
      </c>
      <c r="K82" s="84">
        <f t="shared" ca="1" si="41"/>
        <v>322.2</v>
      </c>
      <c r="L82" s="84">
        <f t="shared" ca="1" si="42"/>
        <v>135.83951999999999</v>
      </c>
      <c r="M82" s="84">
        <f t="shared" ca="1" si="43"/>
        <v>64.171336752000002</v>
      </c>
      <c r="N82" s="84">
        <f t="shared" ca="1" si="44"/>
        <v>0</v>
      </c>
      <c r="O82" s="84">
        <f t="shared" ca="1" si="44"/>
        <v>0</v>
      </c>
      <c r="P82" s="84">
        <f t="shared" ca="1" si="44"/>
        <v>0</v>
      </c>
      <c r="Q82" s="84">
        <f t="shared" ca="1" si="45"/>
        <v>48.513388592260789</v>
      </c>
      <c r="R82" s="84">
        <f t="shared" ca="1" si="46"/>
        <v>570.72424534426068</v>
      </c>
      <c r="S82" s="84">
        <f t="shared" ca="1" si="47"/>
        <v>85.608636801639094</v>
      </c>
      <c r="T82" s="84">
        <f t="shared" ca="1" si="48"/>
        <v>656.33</v>
      </c>
      <c r="U82" s="151">
        <v>0</v>
      </c>
      <c r="V82" s="152">
        <f t="shared" ca="1" si="49"/>
        <v>0</v>
      </c>
      <c r="Y82" s="153">
        <f t="shared" ca="1" si="50"/>
        <v>0</v>
      </c>
      <c r="Z82" s="153">
        <f t="shared" ca="1" si="51"/>
        <v>0</v>
      </c>
      <c r="AA82" s="153">
        <f t="shared" ca="1" si="52"/>
        <v>0</v>
      </c>
      <c r="AB82" s="153">
        <f t="shared" ca="1" si="53"/>
        <v>0</v>
      </c>
      <c r="AC82" s="153">
        <f t="shared" ca="1" si="54"/>
        <v>0</v>
      </c>
      <c r="AD82" s="153">
        <f t="shared" ca="1" si="55"/>
        <v>0</v>
      </c>
      <c r="AE82" s="153">
        <f t="shared" ca="1" si="56"/>
        <v>0</v>
      </c>
      <c r="AF82" s="153">
        <f t="shared" ca="1" si="57"/>
        <v>0</v>
      </c>
      <c r="AG82" s="153">
        <f t="shared" ca="1" si="58"/>
        <v>0</v>
      </c>
      <c r="AH82" s="154"/>
      <c r="AI82" s="155">
        <f t="shared" ca="1" si="59"/>
        <v>0</v>
      </c>
      <c r="AJ82" s="156"/>
      <c r="AM82" s="24" t="str">
        <f t="shared" ca="1" si="60"/>
        <v>1</v>
      </c>
      <c r="AN82" s="24" t="str">
        <f t="shared" ca="1" si="61"/>
        <v>0</v>
      </c>
    </row>
    <row r="83" spans="1:40">
      <c r="A83" s="11">
        <f t="shared" si="62"/>
        <v>49</v>
      </c>
      <c r="B83" s="146" t="s">
        <v>94</v>
      </c>
      <c r="C83" s="11"/>
      <c r="D83" s="147" t="s">
        <v>3</v>
      </c>
      <c r="E83" s="11"/>
      <c r="F83" s="148" t="s">
        <v>159</v>
      </c>
      <c r="G83" s="149" t="str">
        <f t="shared" si="40"/>
        <v>ManTech49ITEK-3-D-12Contr</v>
      </c>
      <c r="H83" s="149"/>
      <c r="I83" s="147" t="s">
        <v>30</v>
      </c>
      <c r="J83" s="84">
        <v>538.72</v>
      </c>
      <c r="K83" s="84">
        <f t="shared" ca="1" si="41"/>
        <v>564.15</v>
      </c>
      <c r="L83" s="84">
        <f t="shared" ca="1" si="42"/>
        <v>237.84563999999997</v>
      </c>
      <c r="M83" s="84">
        <f t="shared" ca="1" si="43"/>
        <v>112.359589164</v>
      </c>
      <c r="N83" s="84">
        <f t="shared" ca="1" si="44"/>
        <v>0</v>
      </c>
      <c r="O83" s="84">
        <f t="shared" ca="1" si="44"/>
        <v>0</v>
      </c>
      <c r="P83" s="84">
        <f t="shared" ca="1" si="44"/>
        <v>0</v>
      </c>
      <c r="Q83" s="84">
        <f t="shared" ca="1" si="45"/>
        <v>84.943600789335591</v>
      </c>
      <c r="R83" s="84">
        <f t="shared" ca="1" si="46"/>
        <v>999.2988299533356</v>
      </c>
      <c r="S83" s="84">
        <f t="shared" ca="1" si="47"/>
        <v>149.89482449300033</v>
      </c>
      <c r="T83" s="84">
        <f t="shared" ca="1" si="48"/>
        <v>1149.19</v>
      </c>
      <c r="U83" s="151">
        <v>0</v>
      </c>
      <c r="V83" s="152">
        <f t="shared" ca="1" si="49"/>
        <v>0</v>
      </c>
      <c r="Y83" s="153">
        <f t="shared" ca="1" si="50"/>
        <v>0</v>
      </c>
      <c r="Z83" s="153">
        <f t="shared" ca="1" si="51"/>
        <v>0</v>
      </c>
      <c r="AA83" s="153">
        <f t="shared" ca="1" si="52"/>
        <v>0</v>
      </c>
      <c r="AB83" s="153">
        <f t="shared" ca="1" si="53"/>
        <v>0</v>
      </c>
      <c r="AC83" s="153">
        <f t="shared" ca="1" si="54"/>
        <v>0</v>
      </c>
      <c r="AD83" s="153">
        <f t="shared" ca="1" si="55"/>
        <v>0</v>
      </c>
      <c r="AE83" s="153">
        <f t="shared" ca="1" si="56"/>
        <v>0</v>
      </c>
      <c r="AF83" s="153">
        <f t="shared" ca="1" si="57"/>
        <v>0</v>
      </c>
      <c r="AG83" s="153">
        <f t="shared" ca="1" si="58"/>
        <v>0</v>
      </c>
      <c r="AH83" s="154"/>
      <c r="AI83" s="155">
        <f t="shared" ca="1" si="59"/>
        <v>0</v>
      </c>
      <c r="AJ83" s="156"/>
      <c r="AM83" s="24" t="str">
        <f t="shared" ca="1" si="60"/>
        <v>1</v>
      </c>
      <c r="AN83" s="24" t="str">
        <f t="shared" ca="1" si="61"/>
        <v>0</v>
      </c>
    </row>
    <row r="84" spans="1:40">
      <c r="A84" s="11">
        <f t="shared" si="62"/>
        <v>50</v>
      </c>
      <c r="B84" s="146" t="s">
        <v>95</v>
      </c>
      <c r="C84" s="11"/>
      <c r="D84" s="147" t="s">
        <v>3</v>
      </c>
      <c r="E84" s="11"/>
      <c r="F84" s="148" t="s">
        <v>160</v>
      </c>
      <c r="G84" s="149" t="str">
        <f t="shared" si="40"/>
        <v>ManTech50ITEK-3-D-11Contr</v>
      </c>
      <c r="H84" s="149"/>
      <c r="I84" s="147" t="s">
        <v>30</v>
      </c>
      <c r="J84" s="84">
        <v>477.44</v>
      </c>
      <c r="K84" s="84">
        <f t="shared" ca="1" si="41"/>
        <v>499.98</v>
      </c>
      <c r="L84" s="84">
        <f t="shared" ca="1" si="42"/>
        <v>210.79156799999998</v>
      </c>
      <c r="M84" s="84">
        <f t="shared" ca="1" si="43"/>
        <v>99.579096676800006</v>
      </c>
      <c r="N84" s="84">
        <f t="shared" ca="1" si="44"/>
        <v>0</v>
      </c>
      <c r="O84" s="84">
        <f t="shared" ca="1" si="44"/>
        <v>0</v>
      </c>
      <c r="P84" s="84">
        <f t="shared" ca="1" si="44"/>
        <v>0</v>
      </c>
      <c r="Q84" s="84">
        <f t="shared" ca="1" si="45"/>
        <v>75.28157674847472</v>
      </c>
      <c r="R84" s="84">
        <f t="shared" ca="1" si="46"/>
        <v>885.63224142527474</v>
      </c>
      <c r="S84" s="84">
        <f t="shared" ca="1" si="47"/>
        <v>132.84483621379121</v>
      </c>
      <c r="T84" s="84">
        <f t="shared" ca="1" si="48"/>
        <v>1018.48</v>
      </c>
      <c r="U84" s="151">
        <v>0</v>
      </c>
      <c r="V84" s="152">
        <f t="shared" ca="1" si="49"/>
        <v>0</v>
      </c>
      <c r="Y84" s="153">
        <f t="shared" ca="1" si="50"/>
        <v>0</v>
      </c>
      <c r="Z84" s="153">
        <f t="shared" ca="1" si="51"/>
        <v>0</v>
      </c>
      <c r="AA84" s="153">
        <f t="shared" ca="1" si="52"/>
        <v>0</v>
      </c>
      <c r="AB84" s="153">
        <f t="shared" ca="1" si="53"/>
        <v>0</v>
      </c>
      <c r="AC84" s="153">
        <f t="shared" ca="1" si="54"/>
        <v>0</v>
      </c>
      <c r="AD84" s="153">
        <f t="shared" ca="1" si="55"/>
        <v>0</v>
      </c>
      <c r="AE84" s="153">
        <f t="shared" ca="1" si="56"/>
        <v>0</v>
      </c>
      <c r="AF84" s="153">
        <f t="shared" ca="1" si="57"/>
        <v>0</v>
      </c>
      <c r="AG84" s="153">
        <f t="shared" ca="1" si="58"/>
        <v>0</v>
      </c>
      <c r="AH84" s="154"/>
      <c r="AI84" s="155">
        <f t="shared" ca="1" si="59"/>
        <v>0</v>
      </c>
      <c r="AJ84" s="156"/>
      <c r="AM84" s="24" t="str">
        <f t="shared" ca="1" si="60"/>
        <v>1</v>
      </c>
      <c r="AN84" s="24" t="str">
        <f t="shared" ca="1" si="61"/>
        <v>0</v>
      </c>
    </row>
    <row r="85" spans="1:40">
      <c r="A85" s="11">
        <f t="shared" si="62"/>
        <v>51</v>
      </c>
      <c r="B85" s="146" t="s">
        <v>96</v>
      </c>
      <c r="C85" s="11"/>
      <c r="D85" s="147" t="s">
        <v>3</v>
      </c>
      <c r="E85" s="11"/>
      <c r="F85" s="148" t="s">
        <v>161</v>
      </c>
      <c r="G85" s="149" t="str">
        <f t="shared" si="40"/>
        <v>ManTech51ITEK-3-D-08Contr</v>
      </c>
      <c r="H85" s="149"/>
      <c r="I85" s="147" t="s">
        <v>30</v>
      </c>
      <c r="J85" s="84">
        <v>311.44</v>
      </c>
      <c r="K85" s="84">
        <f t="shared" ca="1" si="41"/>
        <v>326.14</v>
      </c>
      <c r="L85" s="84">
        <f t="shared" ca="1" si="42"/>
        <v>137.50062399999999</v>
      </c>
      <c r="M85" s="84">
        <f t="shared" ca="1" si="43"/>
        <v>64.956051422399995</v>
      </c>
      <c r="N85" s="84">
        <f t="shared" ca="1" si="44"/>
        <v>0</v>
      </c>
      <c r="O85" s="84">
        <f t="shared" ca="1" si="44"/>
        <v>0</v>
      </c>
      <c r="P85" s="84">
        <f t="shared" ca="1" si="44"/>
        <v>0</v>
      </c>
      <c r="Q85" s="84">
        <f t="shared" ca="1" si="45"/>
        <v>49.106631146740959</v>
      </c>
      <c r="R85" s="84">
        <f t="shared" ca="1" si="46"/>
        <v>577.70330656914098</v>
      </c>
      <c r="S85" s="84">
        <f t="shared" ca="1" si="47"/>
        <v>86.655495985371147</v>
      </c>
      <c r="T85" s="84">
        <f t="shared" ca="1" si="48"/>
        <v>664.36</v>
      </c>
      <c r="U85" s="151">
        <v>0</v>
      </c>
      <c r="V85" s="152">
        <f t="shared" ca="1" si="49"/>
        <v>0</v>
      </c>
      <c r="Y85" s="153">
        <f t="shared" ca="1" si="50"/>
        <v>0</v>
      </c>
      <c r="Z85" s="153">
        <f t="shared" ca="1" si="51"/>
        <v>0</v>
      </c>
      <c r="AA85" s="153">
        <f t="shared" ca="1" si="52"/>
        <v>0</v>
      </c>
      <c r="AB85" s="153">
        <f t="shared" ca="1" si="53"/>
        <v>0</v>
      </c>
      <c r="AC85" s="153">
        <f t="shared" ca="1" si="54"/>
        <v>0</v>
      </c>
      <c r="AD85" s="153">
        <f t="shared" ca="1" si="55"/>
        <v>0</v>
      </c>
      <c r="AE85" s="153">
        <f t="shared" ca="1" si="56"/>
        <v>0</v>
      </c>
      <c r="AF85" s="153">
        <f t="shared" ca="1" si="57"/>
        <v>0</v>
      </c>
      <c r="AG85" s="153">
        <f t="shared" ca="1" si="58"/>
        <v>0</v>
      </c>
      <c r="AH85" s="154"/>
      <c r="AI85" s="155">
        <f t="shared" ca="1" si="59"/>
        <v>0</v>
      </c>
      <c r="AJ85" s="156"/>
      <c r="AM85" s="24" t="str">
        <f t="shared" ca="1" si="60"/>
        <v>1</v>
      </c>
      <c r="AN85" s="24" t="str">
        <f t="shared" ca="1" si="61"/>
        <v>0</v>
      </c>
    </row>
    <row r="86" spans="1:40">
      <c r="A86" s="11">
        <f t="shared" si="62"/>
        <v>52</v>
      </c>
      <c r="B86" s="146" t="s">
        <v>97</v>
      </c>
      <c r="C86" s="11"/>
      <c r="D86" s="147" t="s">
        <v>3</v>
      </c>
      <c r="E86" s="11"/>
      <c r="F86" s="148" t="s">
        <v>151</v>
      </c>
      <c r="G86" s="149" t="str">
        <f t="shared" si="40"/>
        <v>ManTech52E&amp;SS-3-D-12Contr</v>
      </c>
      <c r="H86" s="149"/>
      <c r="I86" s="147" t="s">
        <v>30</v>
      </c>
      <c r="J86" s="84">
        <v>564.72</v>
      </c>
      <c r="K86" s="84">
        <f t="shared" ca="1" si="41"/>
        <v>591.38</v>
      </c>
      <c r="L86" s="84">
        <f t="shared" ca="1" si="42"/>
        <v>249.32580799999999</v>
      </c>
      <c r="M86" s="84">
        <f t="shared" ca="1" si="43"/>
        <v>117.7828837008</v>
      </c>
      <c r="N86" s="84">
        <f t="shared" ca="1" si="44"/>
        <v>0</v>
      </c>
      <c r="O86" s="84">
        <f t="shared" ca="1" si="44"/>
        <v>0</v>
      </c>
      <c r="P86" s="84">
        <f t="shared" ca="1" si="44"/>
        <v>0</v>
      </c>
      <c r="Q86" s="84">
        <f t="shared" ca="1" si="45"/>
        <v>89.043599459004312</v>
      </c>
      <c r="R86" s="84">
        <f t="shared" ca="1" si="46"/>
        <v>1047.5322911598041</v>
      </c>
      <c r="S86" s="84">
        <f t="shared" ca="1" si="47"/>
        <v>157.12984367397061</v>
      </c>
      <c r="T86" s="84">
        <f t="shared" ca="1" si="48"/>
        <v>1204.6600000000001</v>
      </c>
      <c r="U86" s="151">
        <v>0</v>
      </c>
      <c r="V86" s="152">
        <f t="shared" ca="1" si="49"/>
        <v>0</v>
      </c>
      <c r="Y86" s="153">
        <f t="shared" ca="1" si="50"/>
        <v>0</v>
      </c>
      <c r="Z86" s="153">
        <f t="shared" ca="1" si="51"/>
        <v>0</v>
      </c>
      <c r="AA86" s="153">
        <f t="shared" ca="1" si="52"/>
        <v>0</v>
      </c>
      <c r="AB86" s="153">
        <f t="shared" ca="1" si="53"/>
        <v>0</v>
      </c>
      <c r="AC86" s="153">
        <f t="shared" ca="1" si="54"/>
        <v>0</v>
      </c>
      <c r="AD86" s="153">
        <f t="shared" ca="1" si="55"/>
        <v>0</v>
      </c>
      <c r="AE86" s="153">
        <f t="shared" ca="1" si="56"/>
        <v>0</v>
      </c>
      <c r="AF86" s="153">
        <f t="shared" ca="1" si="57"/>
        <v>0</v>
      </c>
      <c r="AG86" s="153">
        <f t="shared" ca="1" si="58"/>
        <v>0</v>
      </c>
      <c r="AH86" s="154"/>
      <c r="AI86" s="155">
        <f t="shared" ca="1" si="59"/>
        <v>0</v>
      </c>
      <c r="AJ86" s="156"/>
      <c r="AM86" s="24" t="str">
        <f t="shared" ca="1" si="60"/>
        <v>1</v>
      </c>
      <c r="AN86" s="24" t="str">
        <f t="shared" ca="1" si="61"/>
        <v>0</v>
      </c>
    </row>
    <row r="87" spans="1:40">
      <c r="A87" s="11">
        <f t="shared" si="62"/>
        <v>53</v>
      </c>
      <c r="B87" s="146" t="s">
        <v>98</v>
      </c>
      <c r="C87" s="11"/>
      <c r="D87" s="147" t="s">
        <v>3</v>
      </c>
      <c r="E87" s="11"/>
      <c r="F87" s="148" t="s">
        <v>152</v>
      </c>
      <c r="G87" s="149" t="str">
        <f t="shared" si="40"/>
        <v>ManTech53E&amp;SS-3-D-11Contr</v>
      </c>
      <c r="H87" s="149"/>
      <c r="I87" s="147" t="s">
        <v>30</v>
      </c>
      <c r="J87" s="84">
        <v>486.64</v>
      </c>
      <c r="K87" s="84">
        <f t="shared" ca="1" si="41"/>
        <v>509.61</v>
      </c>
      <c r="L87" s="84">
        <f t="shared" ca="1" si="42"/>
        <v>214.85157599999999</v>
      </c>
      <c r="M87" s="84">
        <f t="shared" ca="1" si="43"/>
        <v>101.49706679760001</v>
      </c>
      <c r="N87" s="84">
        <f t="shared" ca="1" si="44"/>
        <v>0</v>
      </c>
      <c r="O87" s="84">
        <f t="shared" ca="1" si="44"/>
        <v>0</v>
      </c>
      <c r="P87" s="84">
        <f t="shared" ca="1" si="44"/>
        <v>0</v>
      </c>
      <c r="Q87" s="84">
        <f t="shared" ca="1" si="45"/>
        <v>76.731557915897042</v>
      </c>
      <c r="R87" s="84">
        <f t="shared" ca="1" si="46"/>
        <v>902.69020071349712</v>
      </c>
      <c r="S87" s="84">
        <f t="shared" ca="1" si="47"/>
        <v>135.40353010702455</v>
      </c>
      <c r="T87" s="84">
        <f t="shared" ca="1" si="48"/>
        <v>1038.0899999999999</v>
      </c>
      <c r="U87" s="151">
        <v>0</v>
      </c>
      <c r="V87" s="152">
        <f t="shared" ca="1" si="49"/>
        <v>0</v>
      </c>
      <c r="Y87" s="153">
        <f t="shared" ca="1" si="50"/>
        <v>0</v>
      </c>
      <c r="Z87" s="153">
        <f t="shared" ca="1" si="51"/>
        <v>0</v>
      </c>
      <c r="AA87" s="153">
        <f t="shared" ca="1" si="52"/>
        <v>0</v>
      </c>
      <c r="AB87" s="153">
        <f t="shared" ca="1" si="53"/>
        <v>0</v>
      </c>
      <c r="AC87" s="153">
        <f t="shared" ca="1" si="54"/>
        <v>0</v>
      </c>
      <c r="AD87" s="153">
        <f t="shared" ca="1" si="55"/>
        <v>0</v>
      </c>
      <c r="AE87" s="153">
        <f t="shared" ca="1" si="56"/>
        <v>0</v>
      </c>
      <c r="AF87" s="153">
        <f t="shared" ca="1" si="57"/>
        <v>0</v>
      </c>
      <c r="AG87" s="153">
        <f t="shared" ca="1" si="58"/>
        <v>0</v>
      </c>
      <c r="AH87" s="154"/>
      <c r="AI87" s="155">
        <f t="shared" ca="1" si="59"/>
        <v>0</v>
      </c>
      <c r="AJ87" s="156"/>
      <c r="AM87" s="24" t="str">
        <f t="shared" ca="1" si="60"/>
        <v>1</v>
      </c>
      <c r="AN87" s="24" t="str">
        <f t="shared" ca="1" si="61"/>
        <v>0</v>
      </c>
    </row>
    <row r="88" spans="1:40">
      <c r="A88" s="11">
        <f t="shared" si="62"/>
        <v>54</v>
      </c>
      <c r="B88" s="146" t="s">
        <v>99</v>
      </c>
      <c r="C88" s="11"/>
      <c r="D88" s="147" t="s">
        <v>3</v>
      </c>
      <c r="E88" s="11"/>
      <c r="F88" s="148" t="s">
        <v>162</v>
      </c>
      <c r="G88" s="149" t="str">
        <f t="shared" si="40"/>
        <v>ManTech54E&amp;SS-3-D-08Contr</v>
      </c>
      <c r="H88" s="149"/>
      <c r="I88" s="147" t="s">
        <v>30</v>
      </c>
      <c r="J88" s="84">
        <v>309.36</v>
      </c>
      <c r="K88" s="84">
        <f t="shared" ca="1" si="41"/>
        <v>323.95999999999998</v>
      </c>
      <c r="L88" s="84">
        <f t="shared" ca="1" si="42"/>
        <v>136.58153599999997</v>
      </c>
      <c r="M88" s="84">
        <f t="shared" ca="1" si="43"/>
        <v>64.521869193599997</v>
      </c>
      <c r="N88" s="84">
        <f t="shared" ca="1" si="44"/>
        <v>0</v>
      </c>
      <c r="O88" s="84">
        <f t="shared" ca="1" si="44"/>
        <v>0</v>
      </c>
      <c r="P88" s="84">
        <f t="shared" ca="1" si="44"/>
        <v>0</v>
      </c>
      <c r="Q88" s="84">
        <f t="shared" ca="1" si="45"/>
        <v>48.77839034248543</v>
      </c>
      <c r="R88" s="84">
        <f t="shared" ca="1" si="46"/>
        <v>573.84179553608533</v>
      </c>
      <c r="S88" s="84">
        <f t="shared" ca="1" si="47"/>
        <v>86.076269330412799</v>
      </c>
      <c r="T88" s="84">
        <f t="shared" ca="1" si="48"/>
        <v>659.92</v>
      </c>
      <c r="U88" s="151">
        <v>0</v>
      </c>
      <c r="V88" s="152">
        <f t="shared" ca="1" si="49"/>
        <v>0</v>
      </c>
      <c r="Y88" s="153">
        <f t="shared" ca="1" si="50"/>
        <v>0</v>
      </c>
      <c r="Z88" s="153">
        <f t="shared" ca="1" si="51"/>
        <v>0</v>
      </c>
      <c r="AA88" s="153">
        <f t="shared" ca="1" si="52"/>
        <v>0</v>
      </c>
      <c r="AB88" s="153">
        <f t="shared" ca="1" si="53"/>
        <v>0</v>
      </c>
      <c r="AC88" s="153">
        <f t="shared" ca="1" si="54"/>
        <v>0</v>
      </c>
      <c r="AD88" s="153">
        <f t="shared" ca="1" si="55"/>
        <v>0</v>
      </c>
      <c r="AE88" s="153">
        <f t="shared" ca="1" si="56"/>
        <v>0</v>
      </c>
      <c r="AF88" s="153">
        <f t="shared" ca="1" si="57"/>
        <v>0</v>
      </c>
      <c r="AG88" s="153">
        <f t="shared" ca="1" si="58"/>
        <v>0</v>
      </c>
      <c r="AH88" s="154"/>
      <c r="AI88" s="155">
        <f t="shared" ca="1" si="59"/>
        <v>0</v>
      </c>
      <c r="AJ88" s="156"/>
      <c r="AM88" s="24" t="str">
        <f t="shared" ca="1" si="60"/>
        <v>1</v>
      </c>
      <c r="AN88" s="24" t="str">
        <f t="shared" ca="1" si="61"/>
        <v>0</v>
      </c>
    </row>
    <row r="89" spans="1:40">
      <c r="A89" s="11">
        <f t="shared" si="62"/>
        <v>55</v>
      </c>
      <c r="B89" s="146" t="s">
        <v>100</v>
      </c>
      <c r="C89" s="11"/>
      <c r="D89" s="147" t="s">
        <v>3</v>
      </c>
      <c r="E89" s="11"/>
      <c r="F89" s="148" t="s">
        <v>159</v>
      </c>
      <c r="G89" s="149" t="str">
        <f t="shared" si="40"/>
        <v>ManTech55ITEK-3-D-12Contr</v>
      </c>
      <c r="H89" s="149"/>
      <c r="I89" s="147" t="s">
        <v>30</v>
      </c>
      <c r="J89" s="84">
        <v>538.72</v>
      </c>
      <c r="K89" s="84">
        <f t="shared" ca="1" si="41"/>
        <v>564.15</v>
      </c>
      <c r="L89" s="84">
        <f t="shared" ca="1" si="42"/>
        <v>237.84563999999997</v>
      </c>
      <c r="M89" s="84">
        <f t="shared" ca="1" si="43"/>
        <v>112.359589164</v>
      </c>
      <c r="N89" s="84">
        <f t="shared" ca="1" si="44"/>
        <v>0</v>
      </c>
      <c r="O89" s="84">
        <f t="shared" ca="1" si="44"/>
        <v>0</v>
      </c>
      <c r="P89" s="84">
        <f t="shared" ca="1" si="44"/>
        <v>0</v>
      </c>
      <c r="Q89" s="84">
        <f t="shared" ca="1" si="45"/>
        <v>84.943600789335591</v>
      </c>
      <c r="R89" s="84">
        <f t="shared" ca="1" si="46"/>
        <v>999.2988299533356</v>
      </c>
      <c r="S89" s="84">
        <f t="shared" ca="1" si="47"/>
        <v>149.89482449300033</v>
      </c>
      <c r="T89" s="84">
        <f t="shared" ca="1" si="48"/>
        <v>1149.19</v>
      </c>
      <c r="U89" s="151">
        <v>0</v>
      </c>
      <c r="V89" s="152">
        <f t="shared" ca="1" si="49"/>
        <v>0</v>
      </c>
      <c r="Y89" s="153">
        <f t="shared" ca="1" si="50"/>
        <v>0</v>
      </c>
      <c r="Z89" s="153">
        <f t="shared" ca="1" si="51"/>
        <v>0</v>
      </c>
      <c r="AA89" s="153">
        <f t="shared" ca="1" si="52"/>
        <v>0</v>
      </c>
      <c r="AB89" s="153">
        <f t="shared" ca="1" si="53"/>
        <v>0</v>
      </c>
      <c r="AC89" s="153">
        <f t="shared" ca="1" si="54"/>
        <v>0</v>
      </c>
      <c r="AD89" s="153">
        <f t="shared" ca="1" si="55"/>
        <v>0</v>
      </c>
      <c r="AE89" s="153">
        <f t="shared" ca="1" si="56"/>
        <v>0</v>
      </c>
      <c r="AF89" s="153">
        <f t="shared" ca="1" si="57"/>
        <v>0</v>
      </c>
      <c r="AG89" s="153">
        <f t="shared" ca="1" si="58"/>
        <v>0</v>
      </c>
      <c r="AH89" s="154"/>
      <c r="AI89" s="155">
        <f t="shared" ca="1" si="59"/>
        <v>0</v>
      </c>
      <c r="AJ89" s="156"/>
      <c r="AM89" s="24" t="str">
        <f t="shared" ca="1" si="60"/>
        <v>1</v>
      </c>
      <c r="AN89" s="24" t="str">
        <f t="shared" ca="1" si="61"/>
        <v>0</v>
      </c>
    </row>
    <row r="90" spans="1:40">
      <c r="A90" s="11">
        <f t="shared" si="62"/>
        <v>56</v>
      </c>
      <c r="B90" s="146" t="s">
        <v>101</v>
      </c>
      <c r="C90" s="11"/>
      <c r="D90" s="147" t="s">
        <v>3</v>
      </c>
      <c r="E90" s="11"/>
      <c r="F90" s="148" t="s">
        <v>160</v>
      </c>
      <c r="G90" s="149" t="str">
        <f t="shared" si="40"/>
        <v>ManTech56ITEK-3-D-11Contr</v>
      </c>
      <c r="H90" s="149"/>
      <c r="I90" s="147" t="s">
        <v>30</v>
      </c>
      <c r="J90" s="84">
        <v>477.44</v>
      </c>
      <c r="K90" s="84">
        <f t="shared" ca="1" si="41"/>
        <v>499.98</v>
      </c>
      <c r="L90" s="84">
        <f t="shared" ca="1" si="42"/>
        <v>210.79156799999998</v>
      </c>
      <c r="M90" s="84">
        <f t="shared" ca="1" si="43"/>
        <v>99.579096676800006</v>
      </c>
      <c r="N90" s="84">
        <f t="shared" ca="1" si="44"/>
        <v>0</v>
      </c>
      <c r="O90" s="84">
        <f t="shared" ca="1" si="44"/>
        <v>0</v>
      </c>
      <c r="P90" s="84">
        <f t="shared" ca="1" si="44"/>
        <v>0</v>
      </c>
      <c r="Q90" s="84">
        <f t="shared" ca="1" si="45"/>
        <v>75.28157674847472</v>
      </c>
      <c r="R90" s="84">
        <f t="shared" ca="1" si="46"/>
        <v>885.63224142527474</v>
      </c>
      <c r="S90" s="84">
        <f t="shared" ca="1" si="47"/>
        <v>132.84483621379121</v>
      </c>
      <c r="T90" s="84">
        <f t="shared" ca="1" si="48"/>
        <v>1018.48</v>
      </c>
      <c r="U90" s="151">
        <v>0</v>
      </c>
      <c r="V90" s="152">
        <f t="shared" ca="1" si="49"/>
        <v>0</v>
      </c>
      <c r="Y90" s="153">
        <f t="shared" ca="1" si="50"/>
        <v>0</v>
      </c>
      <c r="Z90" s="153">
        <f t="shared" ca="1" si="51"/>
        <v>0</v>
      </c>
      <c r="AA90" s="153">
        <f t="shared" ca="1" si="52"/>
        <v>0</v>
      </c>
      <c r="AB90" s="153">
        <f t="shared" ca="1" si="53"/>
        <v>0</v>
      </c>
      <c r="AC90" s="153">
        <f t="shared" ca="1" si="54"/>
        <v>0</v>
      </c>
      <c r="AD90" s="153">
        <f t="shared" ca="1" si="55"/>
        <v>0</v>
      </c>
      <c r="AE90" s="153">
        <f t="shared" ca="1" si="56"/>
        <v>0</v>
      </c>
      <c r="AF90" s="153">
        <f t="shared" ca="1" si="57"/>
        <v>0</v>
      </c>
      <c r="AG90" s="153">
        <f t="shared" ca="1" si="58"/>
        <v>0</v>
      </c>
      <c r="AH90" s="154"/>
      <c r="AI90" s="155">
        <f t="shared" ca="1" si="59"/>
        <v>0</v>
      </c>
      <c r="AJ90" s="156"/>
      <c r="AM90" s="24" t="str">
        <f t="shared" ca="1" si="60"/>
        <v>1</v>
      </c>
      <c r="AN90" s="24" t="str">
        <f t="shared" ca="1" si="61"/>
        <v>0</v>
      </c>
    </row>
    <row r="91" spans="1:40">
      <c r="A91" s="11">
        <f t="shared" si="62"/>
        <v>57</v>
      </c>
      <c r="B91" s="146" t="s">
        <v>102</v>
      </c>
      <c r="C91" s="11"/>
      <c r="D91" s="147" t="s">
        <v>3</v>
      </c>
      <c r="E91" s="11"/>
      <c r="F91" s="148" t="s">
        <v>161</v>
      </c>
      <c r="G91" s="149" t="str">
        <f t="shared" si="40"/>
        <v>ManTech57ITEK-3-D-08Contr</v>
      </c>
      <c r="H91" s="149"/>
      <c r="I91" s="147" t="s">
        <v>30</v>
      </c>
      <c r="J91" s="84">
        <v>311.44</v>
      </c>
      <c r="K91" s="84">
        <f t="shared" ca="1" si="41"/>
        <v>326.14</v>
      </c>
      <c r="L91" s="84">
        <f t="shared" ca="1" si="42"/>
        <v>137.50062399999999</v>
      </c>
      <c r="M91" s="84">
        <f t="shared" ca="1" si="43"/>
        <v>64.956051422399995</v>
      </c>
      <c r="N91" s="84">
        <f t="shared" ca="1" si="44"/>
        <v>0</v>
      </c>
      <c r="O91" s="84">
        <f t="shared" ca="1" si="44"/>
        <v>0</v>
      </c>
      <c r="P91" s="84">
        <f t="shared" ca="1" si="44"/>
        <v>0</v>
      </c>
      <c r="Q91" s="84">
        <f t="shared" ca="1" si="45"/>
        <v>49.106631146740959</v>
      </c>
      <c r="R91" s="84">
        <f t="shared" ca="1" si="46"/>
        <v>577.70330656914098</v>
      </c>
      <c r="S91" s="84">
        <f t="shared" ca="1" si="47"/>
        <v>86.655495985371147</v>
      </c>
      <c r="T91" s="84">
        <f t="shared" ca="1" si="48"/>
        <v>664.36</v>
      </c>
      <c r="U91" s="151">
        <v>0</v>
      </c>
      <c r="V91" s="152">
        <f t="shared" ca="1" si="49"/>
        <v>0</v>
      </c>
      <c r="Y91" s="153">
        <f t="shared" ca="1" si="50"/>
        <v>0</v>
      </c>
      <c r="Z91" s="153">
        <f t="shared" ca="1" si="51"/>
        <v>0</v>
      </c>
      <c r="AA91" s="153">
        <f t="shared" ca="1" si="52"/>
        <v>0</v>
      </c>
      <c r="AB91" s="153">
        <f t="shared" ca="1" si="53"/>
        <v>0</v>
      </c>
      <c r="AC91" s="153">
        <f t="shared" ca="1" si="54"/>
        <v>0</v>
      </c>
      <c r="AD91" s="153">
        <f t="shared" ca="1" si="55"/>
        <v>0</v>
      </c>
      <c r="AE91" s="153">
        <f t="shared" ca="1" si="56"/>
        <v>0</v>
      </c>
      <c r="AF91" s="153">
        <f t="shared" ca="1" si="57"/>
        <v>0</v>
      </c>
      <c r="AG91" s="153">
        <f t="shared" ca="1" si="58"/>
        <v>0</v>
      </c>
      <c r="AH91" s="154"/>
      <c r="AI91" s="155">
        <f t="shared" ca="1" si="59"/>
        <v>0</v>
      </c>
      <c r="AJ91" s="156"/>
      <c r="AM91" s="24" t="str">
        <f t="shared" ca="1" si="60"/>
        <v>1</v>
      </c>
      <c r="AN91" s="24" t="str">
        <f t="shared" ca="1" si="61"/>
        <v>0</v>
      </c>
    </row>
    <row r="92" spans="1:40">
      <c r="A92" s="11">
        <f t="shared" si="62"/>
        <v>58</v>
      </c>
      <c r="B92" s="146" t="s">
        <v>103</v>
      </c>
      <c r="C92" s="11"/>
      <c r="D92" s="147" t="s">
        <v>3</v>
      </c>
      <c r="E92" s="11"/>
      <c r="F92" s="148" t="s">
        <v>151</v>
      </c>
      <c r="G92" s="149" t="str">
        <f t="shared" si="40"/>
        <v>ManTech58E&amp;SS-3-D-12Contr</v>
      </c>
      <c r="H92" s="149"/>
      <c r="I92" s="147" t="s">
        <v>30</v>
      </c>
      <c r="J92" s="84">
        <v>564.72</v>
      </c>
      <c r="K92" s="84">
        <f t="shared" ca="1" si="41"/>
        <v>591.38</v>
      </c>
      <c r="L92" s="84">
        <f t="shared" ca="1" si="42"/>
        <v>249.32580799999999</v>
      </c>
      <c r="M92" s="84">
        <f t="shared" ca="1" si="43"/>
        <v>117.7828837008</v>
      </c>
      <c r="N92" s="84">
        <f t="shared" ca="1" si="44"/>
        <v>0</v>
      </c>
      <c r="O92" s="84">
        <f t="shared" ca="1" si="44"/>
        <v>0</v>
      </c>
      <c r="P92" s="84">
        <f t="shared" ca="1" si="44"/>
        <v>0</v>
      </c>
      <c r="Q92" s="84">
        <f t="shared" ca="1" si="45"/>
        <v>89.043599459004312</v>
      </c>
      <c r="R92" s="84">
        <f t="shared" ca="1" si="46"/>
        <v>1047.5322911598041</v>
      </c>
      <c r="S92" s="84">
        <f t="shared" ca="1" si="47"/>
        <v>157.12984367397061</v>
      </c>
      <c r="T92" s="84">
        <f t="shared" ca="1" si="48"/>
        <v>1204.6600000000001</v>
      </c>
      <c r="U92" s="151">
        <v>0</v>
      </c>
      <c r="V92" s="152">
        <f t="shared" ca="1" si="49"/>
        <v>0</v>
      </c>
      <c r="Y92" s="153">
        <f t="shared" ca="1" si="50"/>
        <v>0</v>
      </c>
      <c r="Z92" s="153">
        <f t="shared" ca="1" si="51"/>
        <v>0</v>
      </c>
      <c r="AA92" s="153">
        <f t="shared" ca="1" si="52"/>
        <v>0</v>
      </c>
      <c r="AB92" s="153">
        <f t="shared" ca="1" si="53"/>
        <v>0</v>
      </c>
      <c r="AC92" s="153">
        <f t="shared" ca="1" si="54"/>
        <v>0</v>
      </c>
      <c r="AD92" s="153">
        <f t="shared" ca="1" si="55"/>
        <v>0</v>
      </c>
      <c r="AE92" s="153">
        <f t="shared" ca="1" si="56"/>
        <v>0</v>
      </c>
      <c r="AF92" s="153">
        <f t="shared" ca="1" si="57"/>
        <v>0</v>
      </c>
      <c r="AG92" s="153">
        <f t="shared" ca="1" si="58"/>
        <v>0</v>
      </c>
      <c r="AH92" s="154"/>
      <c r="AI92" s="155">
        <f t="shared" ca="1" si="59"/>
        <v>0</v>
      </c>
      <c r="AJ92" s="156"/>
      <c r="AM92" s="24" t="str">
        <f t="shared" ca="1" si="60"/>
        <v>1</v>
      </c>
      <c r="AN92" s="24" t="str">
        <f t="shared" ca="1" si="61"/>
        <v>0</v>
      </c>
    </row>
    <row r="93" spans="1:40">
      <c r="A93" s="11">
        <f t="shared" si="62"/>
        <v>59</v>
      </c>
      <c r="B93" s="146" t="s">
        <v>104</v>
      </c>
      <c r="C93" s="11"/>
      <c r="D93" s="147" t="s">
        <v>3</v>
      </c>
      <c r="E93" s="11"/>
      <c r="F93" s="148" t="s">
        <v>152</v>
      </c>
      <c r="G93" s="149" t="str">
        <f t="shared" si="40"/>
        <v>ManTech59E&amp;SS-3-D-11Contr</v>
      </c>
      <c r="H93" s="149"/>
      <c r="I93" s="147" t="s">
        <v>30</v>
      </c>
      <c r="J93" s="84">
        <v>486.64</v>
      </c>
      <c r="K93" s="84">
        <f t="shared" ca="1" si="41"/>
        <v>509.61</v>
      </c>
      <c r="L93" s="84">
        <f t="shared" ca="1" si="42"/>
        <v>214.85157599999999</v>
      </c>
      <c r="M93" s="84">
        <f t="shared" ca="1" si="43"/>
        <v>101.49706679760001</v>
      </c>
      <c r="N93" s="84">
        <f t="shared" ca="1" si="44"/>
        <v>0</v>
      </c>
      <c r="O93" s="84">
        <f t="shared" ca="1" si="44"/>
        <v>0</v>
      </c>
      <c r="P93" s="84">
        <f t="shared" ca="1" si="44"/>
        <v>0</v>
      </c>
      <c r="Q93" s="84">
        <f t="shared" ca="1" si="45"/>
        <v>76.731557915897042</v>
      </c>
      <c r="R93" s="84">
        <f t="shared" ca="1" si="46"/>
        <v>902.69020071349712</v>
      </c>
      <c r="S93" s="84">
        <f t="shared" ca="1" si="47"/>
        <v>135.40353010702455</v>
      </c>
      <c r="T93" s="84">
        <f t="shared" ca="1" si="48"/>
        <v>1038.0899999999999</v>
      </c>
      <c r="U93" s="151">
        <v>0</v>
      </c>
      <c r="V93" s="152">
        <f t="shared" ca="1" si="49"/>
        <v>0</v>
      </c>
      <c r="Y93" s="153">
        <f t="shared" ca="1" si="50"/>
        <v>0</v>
      </c>
      <c r="Z93" s="153">
        <f t="shared" ca="1" si="51"/>
        <v>0</v>
      </c>
      <c r="AA93" s="153">
        <f t="shared" ca="1" si="52"/>
        <v>0</v>
      </c>
      <c r="AB93" s="153">
        <f t="shared" ca="1" si="53"/>
        <v>0</v>
      </c>
      <c r="AC93" s="153">
        <f t="shared" ca="1" si="54"/>
        <v>0</v>
      </c>
      <c r="AD93" s="153">
        <f t="shared" ca="1" si="55"/>
        <v>0</v>
      </c>
      <c r="AE93" s="153">
        <f t="shared" ca="1" si="56"/>
        <v>0</v>
      </c>
      <c r="AF93" s="153">
        <f t="shared" ca="1" si="57"/>
        <v>0</v>
      </c>
      <c r="AG93" s="153">
        <f t="shared" ca="1" si="58"/>
        <v>0</v>
      </c>
      <c r="AH93" s="154"/>
      <c r="AI93" s="155">
        <f t="shared" ca="1" si="59"/>
        <v>0</v>
      </c>
      <c r="AJ93" s="156"/>
      <c r="AM93" s="24" t="str">
        <f t="shared" ca="1" si="60"/>
        <v>1</v>
      </c>
      <c r="AN93" s="24" t="str">
        <f t="shared" ca="1" si="61"/>
        <v>0</v>
      </c>
    </row>
    <row r="94" spans="1:40">
      <c r="A94" s="11">
        <f t="shared" si="62"/>
        <v>60</v>
      </c>
      <c r="B94" s="146" t="s">
        <v>105</v>
      </c>
      <c r="C94" s="11"/>
      <c r="D94" s="147" t="s">
        <v>3</v>
      </c>
      <c r="E94" s="11"/>
      <c r="F94" s="148" t="s">
        <v>162</v>
      </c>
      <c r="G94" s="149" t="str">
        <f t="shared" si="40"/>
        <v>ManTech60E&amp;SS-3-D-08Contr</v>
      </c>
      <c r="H94" s="149"/>
      <c r="I94" s="147" t="s">
        <v>30</v>
      </c>
      <c r="J94" s="84">
        <v>309.36</v>
      </c>
      <c r="K94" s="84">
        <f t="shared" ca="1" si="41"/>
        <v>323.95999999999998</v>
      </c>
      <c r="L94" s="84">
        <f t="shared" ca="1" si="42"/>
        <v>136.58153599999997</v>
      </c>
      <c r="M94" s="84">
        <f t="shared" ca="1" si="43"/>
        <v>64.521869193599997</v>
      </c>
      <c r="N94" s="84">
        <f t="shared" ref="N94:P109" ca="1" si="63">$K94*(VLOOKUP($I94,$I$9:$S$24,N$6,FALSE))</f>
        <v>0</v>
      </c>
      <c r="O94" s="84">
        <f t="shared" ca="1" si="63"/>
        <v>0</v>
      </c>
      <c r="P94" s="84">
        <f t="shared" ca="1" si="63"/>
        <v>0</v>
      </c>
      <c r="Q94" s="84">
        <f t="shared" ca="1" si="45"/>
        <v>48.77839034248543</v>
      </c>
      <c r="R94" s="84">
        <f t="shared" ca="1" si="46"/>
        <v>573.84179553608533</v>
      </c>
      <c r="S94" s="84">
        <f t="shared" ca="1" si="47"/>
        <v>86.076269330412799</v>
      </c>
      <c r="T94" s="84">
        <f t="shared" ca="1" si="48"/>
        <v>659.92</v>
      </c>
      <c r="U94" s="151">
        <v>0</v>
      </c>
      <c r="V94" s="152">
        <f t="shared" ca="1" si="49"/>
        <v>0</v>
      </c>
      <c r="Y94" s="153">
        <f t="shared" ca="1" si="50"/>
        <v>0</v>
      </c>
      <c r="Z94" s="153">
        <f t="shared" ca="1" si="51"/>
        <v>0</v>
      </c>
      <c r="AA94" s="153">
        <f t="shared" ca="1" si="52"/>
        <v>0</v>
      </c>
      <c r="AB94" s="153">
        <f t="shared" ca="1" si="53"/>
        <v>0</v>
      </c>
      <c r="AC94" s="153">
        <f t="shared" ca="1" si="54"/>
        <v>0</v>
      </c>
      <c r="AD94" s="153">
        <f t="shared" ca="1" si="55"/>
        <v>0</v>
      </c>
      <c r="AE94" s="153">
        <f t="shared" ca="1" si="56"/>
        <v>0</v>
      </c>
      <c r="AF94" s="153">
        <f t="shared" ca="1" si="57"/>
        <v>0</v>
      </c>
      <c r="AG94" s="153">
        <f t="shared" ca="1" si="58"/>
        <v>0</v>
      </c>
      <c r="AH94" s="154"/>
      <c r="AI94" s="155">
        <f t="shared" ca="1" si="59"/>
        <v>0</v>
      </c>
      <c r="AJ94" s="156"/>
      <c r="AM94" s="24" t="str">
        <f t="shared" ca="1" si="60"/>
        <v>1</v>
      </c>
      <c r="AN94" s="24" t="str">
        <f t="shared" ca="1" si="61"/>
        <v>0</v>
      </c>
    </row>
    <row r="95" spans="1:40">
      <c r="A95" s="11">
        <f t="shared" si="62"/>
        <v>61</v>
      </c>
      <c r="B95" s="146" t="s">
        <v>106</v>
      </c>
      <c r="C95" s="11"/>
      <c r="D95" s="147" t="s">
        <v>3</v>
      </c>
      <c r="E95" s="11"/>
      <c r="F95" s="148" t="s">
        <v>163</v>
      </c>
      <c r="G95" s="149" t="str">
        <f t="shared" si="40"/>
        <v>ManTech61TEKA-3-D-12Contr</v>
      </c>
      <c r="H95" s="149"/>
      <c r="I95" s="147" t="s">
        <v>30</v>
      </c>
      <c r="J95" s="84">
        <v>520.24</v>
      </c>
      <c r="K95" s="84">
        <f t="shared" ca="1" si="41"/>
        <v>544.79999999999995</v>
      </c>
      <c r="L95" s="84">
        <f t="shared" ca="1" si="42"/>
        <v>229.68767999999997</v>
      </c>
      <c r="M95" s="84">
        <f t="shared" ca="1" si="43"/>
        <v>108.505723968</v>
      </c>
      <c r="N95" s="84">
        <f t="shared" ca="1" si="63"/>
        <v>0</v>
      </c>
      <c r="O95" s="84">
        <f t="shared" ca="1" si="63"/>
        <v>0</v>
      </c>
      <c r="P95" s="84">
        <f t="shared" ca="1" si="63"/>
        <v>0</v>
      </c>
      <c r="Q95" s="84">
        <f t="shared" ca="1" si="45"/>
        <v>82.030087228627195</v>
      </c>
      <c r="R95" s="84">
        <f t="shared" ca="1" si="46"/>
        <v>965.02349119662711</v>
      </c>
      <c r="S95" s="84">
        <f t="shared" ca="1" si="47"/>
        <v>144.75352367949407</v>
      </c>
      <c r="T95" s="84">
        <f t="shared" ca="1" si="48"/>
        <v>1109.78</v>
      </c>
      <c r="U95" s="151">
        <v>0</v>
      </c>
      <c r="V95" s="152">
        <f t="shared" ca="1" si="49"/>
        <v>0</v>
      </c>
      <c r="Y95" s="153">
        <f t="shared" ca="1" si="50"/>
        <v>0</v>
      </c>
      <c r="Z95" s="153">
        <f t="shared" ca="1" si="51"/>
        <v>0</v>
      </c>
      <c r="AA95" s="153">
        <f t="shared" ca="1" si="52"/>
        <v>0</v>
      </c>
      <c r="AB95" s="153">
        <f t="shared" ca="1" si="53"/>
        <v>0</v>
      </c>
      <c r="AC95" s="153">
        <f t="shared" ca="1" si="54"/>
        <v>0</v>
      </c>
      <c r="AD95" s="153">
        <f t="shared" ca="1" si="55"/>
        <v>0</v>
      </c>
      <c r="AE95" s="153">
        <f t="shared" ca="1" si="56"/>
        <v>0</v>
      </c>
      <c r="AF95" s="153">
        <f t="shared" ca="1" si="57"/>
        <v>0</v>
      </c>
      <c r="AG95" s="153">
        <f t="shared" ca="1" si="58"/>
        <v>0</v>
      </c>
      <c r="AH95" s="154"/>
      <c r="AI95" s="155">
        <f t="shared" ca="1" si="59"/>
        <v>0</v>
      </c>
      <c r="AJ95" s="156"/>
      <c r="AM95" s="24" t="str">
        <f t="shared" ca="1" si="60"/>
        <v>1</v>
      </c>
      <c r="AN95" s="24" t="str">
        <f t="shared" ca="1" si="61"/>
        <v>0</v>
      </c>
    </row>
    <row r="96" spans="1:40">
      <c r="A96" s="11">
        <f t="shared" si="62"/>
        <v>62</v>
      </c>
      <c r="B96" s="146" t="s">
        <v>107</v>
      </c>
      <c r="C96" s="11"/>
      <c r="D96" s="147" t="s">
        <v>3</v>
      </c>
      <c r="E96" s="11"/>
      <c r="F96" s="148" t="s">
        <v>164</v>
      </c>
      <c r="G96" s="149" t="str">
        <f t="shared" si="40"/>
        <v>ManTech62TEKA-3-D-11Contr</v>
      </c>
      <c r="H96" s="149"/>
      <c r="I96" s="147" t="s">
        <v>30</v>
      </c>
      <c r="J96" s="84">
        <v>478.72</v>
      </c>
      <c r="K96" s="84">
        <f t="shared" ca="1" si="41"/>
        <v>501.32</v>
      </c>
      <c r="L96" s="84">
        <f t="shared" ca="1" si="42"/>
        <v>211.35651199999998</v>
      </c>
      <c r="M96" s="84">
        <f t="shared" ca="1" si="43"/>
        <v>99.845979331199999</v>
      </c>
      <c r="N96" s="84">
        <f t="shared" ca="1" si="63"/>
        <v>0</v>
      </c>
      <c r="O96" s="84">
        <f t="shared" ca="1" si="63"/>
        <v>0</v>
      </c>
      <c r="P96" s="84">
        <f t="shared" ca="1" si="63"/>
        <v>0</v>
      </c>
      <c r="Q96" s="84">
        <f t="shared" ca="1" si="45"/>
        <v>75.483339444668474</v>
      </c>
      <c r="R96" s="84">
        <f t="shared" ca="1" si="46"/>
        <v>888.00583077586839</v>
      </c>
      <c r="S96" s="84">
        <f t="shared" ca="1" si="47"/>
        <v>133.20087461638025</v>
      </c>
      <c r="T96" s="84">
        <f t="shared" ca="1" si="48"/>
        <v>1021.21</v>
      </c>
      <c r="U96" s="151">
        <v>0</v>
      </c>
      <c r="V96" s="152">
        <f t="shared" ca="1" si="49"/>
        <v>0</v>
      </c>
      <c r="Y96" s="153">
        <f t="shared" ca="1" si="50"/>
        <v>0</v>
      </c>
      <c r="Z96" s="153">
        <f t="shared" ca="1" si="51"/>
        <v>0</v>
      </c>
      <c r="AA96" s="153">
        <f t="shared" ca="1" si="52"/>
        <v>0</v>
      </c>
      <c r="AB96" s="153">
        <f t="shared" ca="1" si="53"/>
        <v>0</v>
      </c>
      <c r="AC96" s="153">
        <f t="shared" ca="1" si="54"/>
        <v>0</v>
      </c>
      <c r="AD96" s="153">
        <f t="shared" ca="1" si="55"/>
        <v>0</v>
      </c>
      <c r="AE96" s="153">
        <f t="shared" ca="1" si="56"/>
        <v>0</v>
      </c>
      <c r="AF96" s="153">
        <f t="shared" ca="1" si="57"/>
        <v>0</v>
      </c>
      <c r="AG96" s="153">
        <f t="shared" ca="1" si="58"/>
        <v>0</v>
      </c>
      <c r="AH96" s="154"/>
      <c r="AI96" s="155">
        <f t="shared" ca="1" si="59"/>
        <v>0</v>
      </c>
      <c r="AJ96" s="156"/>
      <c r="AM96" s="24" t="str">
        <f t="shared" ca="1" si="60"/>
        <v>1</v>
      </c>
      <c r="AN96" s="24" t="str">
        <f t="shared" ca="1" si="61"/>
        <v>0</v>
      </c>
    </row>
    <row r="97" spans="1:40">
      <c r="A97" s="11">
        <f t="shared" si="62"/>
        <v>63</v>
      </c>
      <c r="B97" s="146" t="s">
        <v>108</v>
      </c>
      <c r="C97" s="11"/>
      <c r="D97" s="147" t="s">
        <v>3</v>
      </c>
      <c r="E97" s="11"/>
      <c r="F97" s="148" t="s">
        <v>165</v>
      </c>
      <c r="G97" s="149" t="str">
        <f t="shared" si="40"/>
        <v>ManTech63TEKA-3-D-08Contr</v>
      </c>
      <c r="H97" s="149"/>
      <c r="I97" s="147" t="s">
        <v>30</v>
      </c>
      <c r="J97" s="84">
        <v>326.95999999999998</v>
      </c>
      <c r="K97" s="84">
        <f t="shared" ca="1" si="41"/>
        <v>342.39</v>
      </c>
      <c r="L97" s="84">
        <f t="shared" ca="1" si="42"/>
        <v>144.35162399999999</v>
      </c>
      <c r="M97" s="84">
        <f t="shared" ca="1" si="43"/>
        <v>68.192501522400008</v>
      </c>
      <c r="N97" s="84">
        <f t="shared" ca="1" si="63"/>
        <v>0</v>
      </c>
      <c r="O97" s="84">
        <f t="shared" ca="1" si="63"/>
        <v>0</v>
      </c>
      <c r="P97" s="84">
        <f t="shared" ca="1" si="63"/>
        <v>0</v>
      </c>
      <c r="Q97" s="84">
        <f t="shared" ca="1" si="45"/>
        <v>51.553380261030959</v>
      </c>
      <c r="R97" s="84">
        <f t="shared" ca="1" si="46"/>
        <v>606.48750578343095</v>
      </c>
      <c r="S97" s="84">
        <f t="shared" ca="1" si="47"/>
        <v>90.973125867514639</v>
      </c>
      <c r="T97" s="84">
        <f t="shared" ca="1" si="48"/>
        <v>697.46</v>
      </c>
      <c r="U97" s="151">
        <v>0</v>
      </c>
      <c r="V97" s="152">
        <f t="shared" ca="1" si="49"/>
        <v>0</v>
      </c>
      <c r="Y97" s="153">
        <f t="shared" ca="1" si="50"/>
        <v>0</v>
      </c>
      <c r="Z97" s="153">
        <f t="shared" ca="1" si="51"/>
        <v>0</v>
      </c>
      <c r="AA97" s="153">
        <f t="shared" ca="1" si="52"/>
        <v>0</v>
      </c>
      <c r="AB97" s="153">
        <f t="shared" ca="1" si="53"/>
        <v>0</v>
      </c>
      <c r="AC97" s="153">
        <f t="shared" ca="1" si="54"/>
        <v>0</v>
      </c>
      <c r="AD97" s="153">
        <f t="shared" ca="1" si="55"/>
        <v>0</v>
      </c>
      <c r="AE97" s="153">
        <f t="shared" ca="1" si="56"/>
        <v>0</v>
      </c>
      <c r="AF97" s="153">
        <f t="shared" ca="1" si="57"/>
        <v>0</v>
      </c>
      <c r="AG97" s="153">
        <f t="shared" ca="1" si="58"/>
        <v>0</v>
      </c>
      <c r="AH97" s="154"/>
      <c r="AI97" s="155">
        <f t="shared" ca="1" si="59"/>
        <v>0</v>
      </c>
      <c r="AJ97" s="156"/>
      <c r="AM97" s="24" t="str">
        <f t="shared" ca="1" si="60"/>
        <v>1</v>
      </c>
      <c r="AN97" s="24" t="str">
        <f t="shared" ca="1" si="61"/>
        <v>0</v>
      </c>
    </row>
    <row r="98" spans="1:40">
      <c r="A98" s="11">
        <f t="shared" si="62"/>
        <v>64</v>
      </c>
      <c r="B98" s="146" t="s">
        <v>109</v>
      </c>
      <c r="C98" s="11"/>
      <c r="D98" s="147" t="s">
        <v>3</v>
      </c>
      <c r="E98" s="11"/>
      <c r="F98" s="148" t="s">
        <v>156</v>
      </c>
      <c r="G98" s="149" t="str">
        <f t="shared" si="40"/>
        <v>ManTech64INTL-3-D-12Contr</v>
      </c>
      <c r="H98" s="149"/>
      <c r="I98" s="147" t="s">
        <v>30</v>
      </c>
      <c r="J98" s="84">
        <v>492.96</v>
      </c>
      <c r="K98" s="84">
        <f t="shared" ca="1" si="41"/>
        <v>516.23</v>
      </c>
      <c r="L98" s="84">
        <f t="shared" ca="1" si="42"/>
        <v>217.64256799999998</v>
      </c>
      <c r="M98" s="84">
        <f t="shared" ca="1" si="43"/>
        <v>102.81554677680001</v>
      </c>
      <c r="N98" s="84">
        <f t="shared" ca="1" si="63"/>
        <v>0</v>
      </c>
      <c r="O98" s="84">
        <f t="shared" ca="1" si="63"/>
        <v>0</v>
      </c>
      <c r="P98" s="84">
        <f t="shared" ca="1" si="63"/>
        <v>0</v>
      </c>
      <c r="Q98" s="84">
        <f t="shared" ca="1" si="45"/>
        <v>77.72832586276472</v>
      </c>
      <c r="R98" s="84">
        <f t="shared" ca="1" si="46"/>
        <v>914.41644063956471</v>
      </c>
      <c r="S98" s="84">
        <f t="shared" ca="1" si="47"/>
        <v>137.16246609593469</v>
      </c>
      <c r="T98" s="84">
        <f t="shared" ca="1" si="48"/>
        <v>1051.58</v>
      </c>
      <c r="U98" s="151">
        <v>0</v>
      </c>
      <c r="V98" s="152">
        <f t="shared" ca="1" si="49"/>
        <v>0</v>
      </c>
      <c r="Y98" s="153">
        <f t="shared" ca="1" si="50"/>
        <v>0</v>
      </c>
      <c r="Z98" s="153">
        <f t="shared" ca="1" si="51"/>
        <v>0</v>
      </c>
      <c r="AA98" s="153">
        <f t="shared" ca="1" si="52"/>
        <v>0</v>
      </c>
      <c r="AB98" s="153">
        <f t="shared" ca="1" si="53"/>
        <v>0</v>
      </c>
      <c r="AC98" s="153">
        <f t="shared" ca="1" si="54"/>
        <v>0</v>
      </c>
      <c r="AD98" s="153">
        <f t="shared" ca="1" si="55"/>
        <v>0</v>
      </c>
      <c r="AE98" s="153">
        <f t="shared" ca="1" si="56"/>
        <v>0</v>
      </c>
      <c r="AF98" s="153">
        <f t="shared" ca="1" si="57"/>
        <v>0</v>
      </c>
      <c r="AG98" s="153">
        <f t="shared" ca="1" si="58"/>
        <v>0</v>
      </c>
      <c r="AH98" s="154"/>
      <c r="AI98" s="155">
        <f t="shared" ca="1" si="59"/>
        <v>0</v>
      </c>
      <c r="AJ98" s="156"/>
      <c r="AM98" s="24" t="str">
        <f t="shared" ca="1" si="60"/>
        <v>1</v>
      </c>
      <c r="AN98" s="24" t="str">
        <f t="shared" ca="1" si="61"/>
        <v>0</v>
      </c>
    </row>
    <row r="99" spans="1:40">
      <c r="A99" s="11">
        <f t="shared" si="62"/>
        <v>65</v>
      </c>
      <c r="B99" s="146" t="s">
        <v>110</v>
      </c>
      <c r="C99" s="11"/>
      <c r="D99" s="147" t="s">
        <v>3</v>
      </c>
      <c r="E99" s="11"/>
      <c r="F99" s="148" t="s">
        <v>157</v>
      </c>
      <c r="G99" s="149" t="str">
        <f t="shared" si="40"/>
        <v>ManTech65INTL-3-D-11Contr</v>
      </c>
      <c r="H99" s="149"/>
      <c r="I99" s="147" t="s">
        <v>30</v>
      </c>
      <c r="J99" s="84">
        <v>432.08</v>
      </c>
      <c r="K99" s="84">
        <f t="shared" ca="1" si="41"/>
        <v>452.48</v>
      </c>
      <c r="L99" s="84">
        <f t="shared" ca="1" si="42"/>
        <v>190.765568</v>
      </c>
      <c r="M99" s="84">
        <f t="shared" ca="1" si="43"/>
        <v>90.118704076800014</v>
      </c>
      <c r="N99" s="84">
        <f t="shared" ca="1" si="63"/>
        <v>0</v>
      </c>
      <c r="O99" s="84">
        <f t="shared" ca="1" si="63"/>
        <v>0</v>
      </c>
      <c r="P99" s="84">
        <f t="shared" ca="1" si="63"/>
        <v>0</v>
      </c>
      <c r="Q99" s="84">
        <f t="shared" ca="1" si="45"/>
        <v>68.129540875934723</v>
      </c>
      <c r="R99" s="84">
        <f t="shared" ca="1" si="46"/>
        <v>801.49381295273474</v>
      </c>
      <c r="S99" s="84">
        <f t="shared" ca="1" si="47"/>
        <v>120.2240719429102</v>
      </c>
      <c r="T99" s="84">
        <f t="shared" ca="1" si="48"/>
        <v>921.72</v>
      </c>
      <c r="U99" s="151">
        <v>0</v>
      </c>
      <c r="V99" s="152">
        <f t="shared" ca="1" si="49"/>
        <v>0</v>
      </c>
      <c r="Y99" s="153">
        <f t="shared" ca="1" si="50"/>
        <v>0</v>
      </c>
      <c r="Z99" s="153">
        <f t="shared" ca="1" si="51"/>
        <v>0</v>
      </c>
      <c r="AA99" s="153">
        <f t="shared" ca="1" si="52"/>
        <v>0</v>
      </c>
      <c r="AB99" s="153">
        <f t="shared" ca="1" si="53"/>
        <v>0</v>
      </c>
      <c r="AC99" s="153">
        <f t="shared" ca="1" si="54"/>
        <v>0</v>
      </c>
      <c r="AD99" s="153">
        <f t="shared" ca="1" si="55"/>
        <v>0</v>
      </c>
      <c r="AE99" s="153">
        <f t="shared" ca="1" si="56"/>
        <v>0</v>
      </c>
      <c r="AF99" s="153">
        <f t="shared" ca="1" si="57"/>
        <v>0</v>
      </c>
      <c r="AG99" s="153">
        <f t="shared" ca="1" si="58"/>
        <v>0</v>
      </c>
      <c r="AH99" s="154"/>
      <c r="AI99" s="155">
        <f t="shared" ca="1" si="59"/>
        <v>0</v>
      </c>
      <c r="AJ99" s="156"/>
      <c r="AM99" s="24" t="str">
        <f t="shared" ca="1" si="60"/>
        <v>1</v>
      </c>
      <c r="AN99" s="24" t="str">
        <f t="shared" ca="1" si="61"/>
        <v>0</v>
      </c>
    </row>
    <row r="100" spans="1:40">
      <c r="A100" s="11">
        <f t="shared" si="62"/>
        <v>66</v>
      </c>
      <c r="B100" s="146" t="s">
        <v>111</v>
      </c>
      <c r="C100" s="11"/>
      <c r="D100" s="147" t="s">
        <v>3</v>
      </c>
      <c r="E100" s="11"/>
      <c r="F100" s="148" t="s">
        <v>158</v>
      </c>
      <c r="G100" s="149" t="str">
        <f t="shared" si="40"/>
        <v>ManTech66INTL-3-D-08Contr</v>
      </c>
      <c r="H100" s="149"/>
      <c r="I100" s="147" t="s">
        <v>30</v>
      </c>
      <c r="J100" s="84">
        <v>307.68</v>
      </c>
      <c r="K100" s="84">
        <f t="shared" ca="1" si="41"/>
        <v>322.2</v>
      </c>
      <c r="L100" s="84">
        <f t="shared" ca="1" si="42"/>
        <v>135.83951999999999</v>
      </c>
      <c r="M100" s="84">
        <f t="shared" ca="1" si="43"/>
        <v>64.171336752000002</v>
      </c>
      <c r="N100" s="84">
        <f t="shared" ca="1" si="63"/>
        <v>0</v>
      </c>
      <c r="O100" s="84">
        <f t="shared" ca="1" si="63"/>
        <v>0</v>
      </c>
      <c r="P100" s="84">
        <f t="shared" ca="1" si="63"/>
        <v>0</v>
      </c>
      <c r="Q100" s="84">
        <f t="shared" ca="1" si="45"/>
        <v>48.513388592260789</v>
      </c>
      <c r="R100" s="84">
        <f t="shared" ca="1" si="46"/>
        <v>570.72424534426068</v>
      </c>
      <c r="S100" s="84">
        <f t="shared" ca="1" si="47"/>
        <v>85.608636801639094</v>
      </c>
      <c r="T100" s="84">
        <f t="shared" ca="1" si="48"/>
        <v>656.33</v>
      </c>
      <c r="U100" s="151">
        <v>0</v>
      </c>
      <c r="V100" s="152">
        <f t="shared" ca="1" si="49"/>
        <v>0</v>
      </c>
      <c r="Y100" s="153">
        <f t="shared" ca="1" si="50"/>
        <v>0</v>
      </c>
      <c r="Z100" s="153">
        <f t="shared" ca="1" si="51"/>
        <v>0</v>
      </c>
      <c r="AA100" s="153">
        <f t="shared" ca="1" si="52"/>
        <v>0</v>
      </c>
      <c r="AB100" s="153">
        <f t="shared" ca="1" si="53"/>
        <v>0</v>
      </c>
      <c r="AC100" s="153">
        <f t="shared" ca="1" si="54"/>
        <v>0</v>
      </c>
      <c r="AD100" s="153">
        <f t="shared" ca="1" si="55"/>
        <v>0</v>
      </c>
      <c r="AE100" s="153">
        <f t="shared" ca="1" si="56"/>
        <v>0</v>
      </c>
      <c r="AF100" s="153">
        <f t="shared" ca="1" si="57"/>
        <v>0</v>
      </c>
      <c r="AG100" s="153">
        <f t="shared" ca="1" si="58"/>
        <v>0</v>
      </c>
      <c r="AH100" s="154"/>
      <c r="AI100" s="155">
        <f t="shared" ca="1" si="59"/>
        <v>0</v>
      </c>
      <c r="AJ100" s="156"/>
      <c r="AM100" s="24" t="str">
        <f t="shared" ca="1" si="60"/>
        <v>1</v>
      </c>
      <c r="AN100" s="24" t="str">
        <f t="shared" ca="1" si="61"/>
        <v>0</v>
      </c>
    </row>
    <row r="101" spans="1:40">
      <c r="A101" s="11">
        <f t="shared" si="62"/>
        <v>67</v>
      </c>
      <c r="B101" s="146" t="s">
        <v>112</v>
      </c>
      <c r="C101" s="11"/>
      <c r="D101" s="147" t="s">
        <v>3</v>
      </c>
      <c r="E101" s="11"/>
      <c r="F101" s="148" t="s">
        <v>166</v>
      </c>
      <c r="G101" s="149" t="str">
        <f t="shared" si="40"/>
        <v>ManTech67GART-3-D-12Contr</v>
      </c>
      <c r="H101" s="149"/>
      <c r="I101" s="147" t="s">
        <v>30</v>
      </c>
      <c r="J101" s="84">
        <v>550.64</v>
      </c>
      <c r="K101" s="84">
        <f t="shared" ca="1" si="41"/>
        <v>576.63</v>
      </c>
      <c r="L101" s="84">
        <f t="shared" ca="1" si="42"/>
        <v>243.10720799999999</v>
      </c>
      <c r="M101" s="84">
        <f t="shared" ca="1" si="43"/>
        <v>114.84518284080001</v>
      </c>
      <c r="N101" s="84">
        <f t="shared" ca="1" si="63"/>
        <v>0</v>
      </c>
      <c r="O101" s="84">
        <f t="shared" ca="1" si="63"/>
        <v>0</v>
      </c>
      <c r="P101" s="84">
        <f t="shared" ca="1" si="63"/>
        <v>0</v>
      </c>
      <c r="Q101" s="84">
        <f t="shared" ca="1" si="45"/>
        <v>86.822704109110319</v>
      </c>
      <c r="R101" s="84">
        <f t="shared" ca="1" si="46"/>
        <v>1021.4050949499103</v>
      </c>
      <c r="S101" s="84">
        <f t="shared" ca="1" si="47"/>
        <v>153.21076424248653</v>
      </c>
      <c r="T101" s="84">
        <f t="shared" ca="1" si="48"/>
        <v>1174.6199999999999</v>
      </c>
      <c r="U101" s="151">
        <v>0</v>
      </c>
      <c r="V101" s="152">
        <f t="shared" ca="1" si="49"/>
        <v>0</v>
      </c>
      <c r="Y101" s="153">
        <f t="shared" ca="1" si="50"/>
        <v>0</v>
      </c>
      <c r="Z101" s="153">
        <f t="shared" ca="1" si="51"/>
        <v>0</v>
      </c>
      <c r="AA101" s="153">
        <f t="shared" ca="1" si="52"/>
        <v>0</v>
      </c>
      <c r="AB101" s="153">
        <f t="shared" ca="1" si="53"/>
        <v>0</v>
      </c>
      <c r="AC101" s="153">
        <f t="shared" ca="1" si="54"/>
        <v>0</v>
      </c>
      <c r="AD101" s="153">
        <f t="shared" ca="1" si="55"/>
        <v>0</v>
      </c>
      <c r="AE101" s="153">
        <f t="shared" ca="1" si="56"/>
        <v>0</v>
      </c>
      <c r="AF101" s="153">
        <f t="shared" ca="1" si="57"/>
        <v>0</v>
      </c>
      <c r="AG101" s="153">
        <f t="shared" ca="1" si="58"/>
        <v>0</v>
      </c>
      <c r="AH101" s="154"/>
      <c r="AI101" s="155">
        <f t="shared" ca="1" si="59"/>
        <v>0</v>
      </c>
      <c r="AJ101" s="156"/>
      <c r="AM101" s="24" t="str">
        <f t="shared" ca="1" si="60"/>
        <v>1</v>
      </c>
      <c r="AN101" s="24" t="str">
        <f t="shared" ca="1" si="61"/>
        <v>0</v>
      </c>
    </row>
    <row r="102" spans="1:40">
      <c r="A102" s="11">
        <f t="shared" si="62"/>
        <v>68</v>
      </c>
      <c r="B102" s="146" t="s">
        <v>113</v>
      </c>
      <c r="C102" s="11"/>
      <c r="D102" s="147" t="s">
        <v>3</v>
      </c>
      <c r="E102" s="11"/>
      <c r="F102" s="148" t="s">
        <v>167</v>
      </c>
      <c r="G102" s="149" t="str">
        <f t="shared" si="40"/>
        <v>ManTech68GART-3-D-11Contr</v>
      </c>
      <c r="H102" s="149"/>
      <c r="I102" s="147" t="s">
        <v>30</v>
      </c>
      <c r="J102" s="84">
        <v>405.28</v>
      </c>
      <c r="K102" s="84">
        <f t="shared" ca="1" si="41"/>
        <v>424.41</v>
      </c>
      <c r="L102" s="84">
        <f t="shared" ca="1" si="42"/>
        <v>178.93125599999999</v>
      </c>
      <c r="M102" s="84">
        <f t="shared" ca="1" si="43"/>
        <v>84.528109965600009</v>
      </c>
      <c r="N102" s="84">
        <f t="shared" ca="1" si="63"/>
        <v>0</v>
      </c>
      <c r="O102" s="84">
        <f t="shared" ca="1" si="63"/>
        <v>0</v>
      </c>
      <c r="P102" s="84">
        <f t="shared" ca="1" si="63"/>
        <v>0</v>
      </c>
      <c r="Q102" s="84">
        <f t="shared" ca="1" si="45"/>
        <v>63.903064098204247</v>
      </c>
      <c r="R102" s="84">
        <f t="shared" ca="1" si="46"/>
        <v>751.77243006380434</v>
      </c>
      <c r="S102" s="84">
        <f t="shared" ca="1" si="47"/>
        <v>112.76586450957065</v>
      </c>
      <c r="T102" s="84">
        <f t="shared" ca="1" si="48"/>
        <v>864.54</v>
      </c>
      <c r="U102" s="151">
        <v>0</v>
      </c>
      <c r="V102" s="152">
        <f t="shared" ca="1" si="49"/>
        <v>0</v>
      </c>
      <c r="Y102" s="153">
        <f t="shared" ca="1" si="50"/>
        <v>0</v>
      </c>
      <c r="Z102" s="153">
        <f t="shared" ca="1" si="51"/>
        <v>0</v>
      </c>
      <c r="AA102" s="153">
        <f t="shared" ca="1" si="52"/>
        <v>0</v>
      </c>
      <c r="AB102" s="153">
        <f t="shared" ca="1" si="53"/>
        <v>0</v>
      </c>
      <c r="AC102" s="153">
        <f t="shared" ca="1" si="54"/>
        <v>0</v>
      </c>
      <c r="AD102" s="153">
        <f t="shared" ca="1" si="55"/>
        <v>0</v>
      </c>
      <c r="AE102" s="153">
        <f t="shared" ca="1" si="56"/>
        <v>0</v>
      </c>
      <c r="AF102" s="153">
        <f t="shared" ca="1" si="57"/>
        <v>0</v>
      </c>
      <c r="AG102" s="153">
        <f t="shared" ca="1" si="58"/>
        <v>0</v>
      </c>
      <c r="AH102" s="154"/>
      <c r="AI102" s="155">
        <f t="shared" ca="1" si="59"/>
        <v>0</v>
      </c>
      <c r="AJ102" s="156"/>
      <c r="AM102" s="24" t="str">
        <f t="shared" ca="1" si="60"/>
        <v>1</v>
      </c>
      <c r="AN102" s="24" t="str">
        <f t="shared" ca="1" si="61"/>
        <v>0</v>
      </c>
    </row>
    <row r="103" spans="1:40">
      <c r="A103" s="11">
        <f t="shared" si="62"/>
        <v>69</v>
      </c>
      <c r="B103" s="146" t="s">
        <v>114</v>
      </c>
      <c r="C103" s="11"/>
      <c r="D103" s="147" t="s">
        <v>3</v>
      </c>
      <c r="E103" s="11"/>
      <c r="F103" s="148" t="s">
        <v>168</v>
      </c>
      <c r="G103" s="149" t="str">
        <f t="shared" si="40"/>
        <v>ManTech69GART-3-D-08Contr</v>
      </c>
      <c r="H103" s="149"/>
      <c r="I103" s="147" t="s">
        <v>30</v>
      </c>
      <c r="J103" s="84">
        <v>264.48</v>
      </c>
      <c r="K103" s="84">
        <f t="shared" ca="1" si="41"/>
        <v>276.95999999999998</v>
      </c>
      <c r="L103" s="84">
        <f t="shared" ca="1" si="42"/>
        <v>116.76633599999998</v>
      </c>
      <c r="M103" s="84">
        <f t="shared" ca="1" si="43"/>
        <v>55.161059673599993</v>
      </c>
      <c r="N103" s="84">
        <f t="shared" ca="1" si="63"/>
        <v>0</v>
      </c>
      <c r="O103" s="84">
        <f t="shared" ca="1" si="63"/>
        <v>0</v>
      </c>
      <c r="P103" s="84">
        <f t="shared" ca="1" si="63"/>
        <v>0</v>
      </c>
      <c r="Q103" s="84">
        <f t="shared" ca="1" si="45"/>
        <v>41.701639058077433</v>
      </c>
      <c r="R103" s="84">
        <f t="shared" ca="1" si="46"/>
        <v>490.58903473167737</v>
      </c>
      <c r="S103" s="84">
        <f t="shared" ca="1" si="47"/>
        <v>73.588355209751597</v>
      </c>
      <c r="T103" s="84">
        <f t="shared" ca="1" si="48"/>
        <v>564.17999999999995</v>
      </c>
      <c r="U103" s="151">
        <v>0</v>
      </c>
      <c r="V103" s="152">
        <f t="shared" ca="1" si="49"/>
        <v>0</v>
      </c>
      <c r="Y103" s="153">
        <f t="shared" ca="1" si="50"/>
        <v>0</v>
      </c>
      <c r="Z103" s="153">
        <f t="shared" ca="1" si="51"/>
        <v>0</v>
      </c>
      <c r="AA103" s="153">
        <f t="shared" ca="1" si="52"/>
        <v>0</v>
      </c>
      <c r="AB103" s="153">
        <f t="shared" ca="1" si="53"/>
        <v>0</v>
      </c>
      <c r="AC103" s="153">
        <f t="shared" ca="1" si="54"/>
        <v>0</v>
      </c>
      <c r="AD103" s="153">
        <f t="shared" ca="1" si="55"/>
        <v>0</v>
      </c>
      <c r="AE103" s="153">
        <f t="shared" ca="1" si="56"/>
        <v>0</v>
      </c>
      <c r="AF103" s="153">
        <f t="shared" ca="1" si="57"/>
        <v>0</v>
      </c>
      <c r="AG103" s="153">
        <f t="shared" ca="1" si="58"/>
        <v>0</v>
      </c>
      <c r="AH103" s="154"/>
      <c r="AI103" s="155">
        <f t="shared" ca="1" si="59"/>
        <v>0</v>
      </c>
      <c r="AJ103" s="156"/>
      <c r="AM103" s="24" t="str">
        <f t="shared" ca="1" si="60"/>
        <v>1</v>
      </c>
      <c r="AN103" s="24" t="str">
        <f t="shared" ca="1" si="61"/>
        <v>0</v>
      </c>
    </row>
    <row r="104" spans="1:40">
      <c r="A104" s="11">
        <f t="shared" si="62"/>
        <v>70</v>
      </c>
      <c r="B104" s="146" t="s">
        <v>115</v>
      </c>
      <c r="C104" s="11"/>
      <c r="D104" s="147" t="s">
        <v>3</v>
      </c>
      <c r="E104" s="11"/>
      <c r="F104" s="148" t="s">
        <v>169</v>
      </c>
      <c r="G104" s="149" t="str">
        <f t="shared" si="40"/>
        <v>ManTech70TRNG-3-D-12Contr</v>
      </c>
      <c r="H104" s="149"/>
      <c r="I104" s="147" t="s">
        <v>30</v>
      </c>
      <c r="J104" s="84">
        <v>539.6</v>
      </c>
      <c r="K104" s="84">
        <f t="shared" ca="1" si="41"/>
        <v>565.07000000000005</v>
      </c>
      <c r="L104" s="84">
        <f t="shared" ca="1" si="42"/>
        <v>238.23351200000002</v>
      </c>
      <c r="M104" s="84">
        <f t="shared" ca="1" si="43"/>
        <v>112.54282203120002</v>
      </c>
      <c r="N104" s="84">
        <f t="shared" ca="1" si="63"/>
        <v>0</v>
      </c>
      <c r="O104" s="84">
        <f t="shared" ca="1" si="63"/>
        <v>0</v>
      </c>
      <c r="P104" s="84">
        <f t="shared" ca="1" si="63"/>
        <v>0</v>
      </c>
      <c r="Q104" s="84">
        <f t="shared" ca="1" si="45"/>
        <v>85.082124431498485</v>
      </c>
      <c r="R104" s="84">
        <f t="shared" ca="1" si="46"/>
        <v>1000.9284584626986</v>
      </c>
      <c r="S104" s="84">
        <f t="shared" ca="1" si="47"/>
        <v>150.13926876940479</v>
      </c>
      <c r="T104" s="84">
        <f t="shared" ca="1" si="48"/>
        <v>1151.07</v>
      </c>
      <c r="U104" s="151">
        <v>0</v>
      </c>
      <c r="V104" s="152">
        <f t="shared" ca="1" si="49"/>
        <v>0</v>
      </c>
      <c r="Y104" s="153">
        <f t="shared" ca="1" si="50"/>
        <v>0</v>
      </c>
      <c r="Z104" s="153">
        <f t="shared" ca="1" si="51"/>
        <v>0</v>
      </c>
      <c r="AA104" s="153">
        <f t="shared" ca="1" si="52"/>
        <v>0</v>
      </c>
      <c r="AB104" s="153">
        <f t="shared" ca="1" si="53"/>
        <v>0</v>
      </c>
      <c r="AC104" s="153">
        <f t="shared" ca="1" si="54"/>
        <v>0</v>
      </c>
      <c r="AD104" s="153">
        <f t="shared" ca="1" si="55"/>
        <v>0</v>
      </c>
      <c r="AE104" s="153">
        <f t="shared" ca="1" si="56"/>
        <v>0</v>
      </c>
      <c r="AF104" s="153">
        <f t="shared" ca="1" si="57"/>
        <v>0</v>
      </c>
      <c r="AG104" s="153">
        <f t="shared" ca="1" si="58"/>
        <v>0</v>
      </c>
      <c r="AH104" s="154"/>
      <c r="AI104" s="155">
        <f t="shared" ca="1" si="59"/>
        <v>0</v>
      </c>
      <c r="AJ104" s="156"/>
      <c r="AM104" s="24" t="str">
        <f t="shared" ca="1" si="60"/>
        <v>1</v>
      </c>
      <c r="AN104" s="24" t="str">
        <f t="shared" ca="1" si="61"/>
        <v>0</v>
      </c>
    </row>
    <row r="105" spans="1:40">
      <c r="A105" s="11">
        <f t="shared" si="62"/>
        <v>71</v>
      </c>
      <c r="B105" s="146" t="s">
        <v>116</v>
      </c>
      <c r="C105" s="11"/>
      <c r="D105" s="147" t="s">
        <v>3</v>
      </c>
      <c r="E105" s="11"/>
      <c r="F105" s="148" t="s">
        <v>170</v>
      </c>
      <c r="G105" s="149" t="str">
        <f t="shared" si="40"/>
        <v>ManTech71TRNG-3-D-11Contr</v>
      </c>
      <c r="H105" s="149"/>
      <c r="I105" s="147" t="s">
        <v>30</v>
      </c>
      <c r="J105" s="84">
        <v>424.32</v>
      </c>
      <c r="K105" s="84">
        <f t="shared" ca="1" si="41"/>
        <v>444.35</v>
      </c>
      <c r="L105" s="84">
        <f t="shared" ca="1" si="42"/>
        <v>187.33796000000001</v>
      </c>
      <c r="M105" s="84">
        <f t="shared" ca="1" si="43"/>
        <v>88.499483196</v>
      </c>
      <c r="N105" s="84">
        <f t="shared" ca="1" si="63"/>
        <v>0</v>
      </c>
      <c r="O105" s="84">
        <f t="shared" ca="1" si="63"/>
        <v>0</v>
      </c>
      <c r="P105" s="84">
        <f t="shared" ca="1" si="63"/>
        <v>0</v>
      </c>
      <c r="Q105" s="84">
        <f t="shared" ca="1" si="45"/>
        <v>66.905413472908393</v>
      </c>
      <c r="R105" s="84">
        <f t="shared" ca="1" si="46"/>
        <v>787.09285666890844</v>
      </c>
      <c r="S105" s="84">
        <f t="shared" ca="1" si="47"/>
        <v>118.06392850033626</v>
      </c>
      <c r="T105" s="84">
        <f t="shared" ca="1" si="48"/>
        <v>905.16</v>
      </c>
      <c r="U105" s="151">
        <v>0</v>
      </c>
      <c r="V105" s="152">
        <f t="shared" ca="1" si="49"/>
        <v>0</v>
      </c>
      <c r="Y105" s="153">
        <f t="shared" ca="1" si="50"/>
        <v>0</v>
      </c>
      <c r="Z105" s="153">
        <f t="shared" ca="1" si="51"/>
        <v>0</v>
      </c>
      <c r="AA105" s="153">
        <f t="shared" ca="1" si="52"/>
        <v>0</v>
      </c>
      <c r="AB105" s="153">
        <f t="shared" ca="1" si="53"/>
        <v>0</v>
      </c>
      <c r="AC105" s="153">
        <f t="shared" ca="1" si="54"/>
        <v>0</v>
      </c>
      <c r="AD105" s="153">
        <f t="shared" ca="1" si="55"/>
        <v>0</v>
      </c>
      <c r="AE105" s="153">
        <f t="shared" ca="1" si="56"/>
        <v>0</v>
      </c>
      <c r="AF105" s="153">
        <f t="shared" ca="1" si="57"/>
        <v>0</v>
      </c>
      <c r="AG105" s="153">
        <f t="shared" ca="1" si="58"/>
        <v>0</v>
      </c>
      <c r="AH105" s="154"/>
      <c r="AI105" s="155">
        <f t="shared" ca="1" si="59"/>
        <v>0</v>
      </c>
      <c r="AJ105" s="156"/>
      <c r="AM105" s="24" t="str">
        <f t="shared" ca="1" si="60"/>
        <v>1</v>
      </c>
      <c r="AN105" s="24" t="str">
        <f t="shared" ca="1" si="61"/>
        <v>0</v>
      </c>
    </row>
    <row r="106" spans="1:40">
      <c r="A106" s="11">
        <f t="shared" si="62"/>
        <v>72</v>
      </c>
      <c r="B106" s="146" t="s">
        <v>117</v>
      </c>
      <c r="C106" s="11"/>
      <c r="D106" s="147" t="s">
        <v>3</v>
      </c>
      <c r="E106" s="11"/>
      <c r="F106" s="148" t="s">
        <v>171</v>
      </c>
      <c r="G106" s="149" t="str">
        <f t="shared" si="40"/>
        <v>ManTech72TRNG-3-D-08Contr</v>
      </c>
      <c r="H106" s="149"/>
      <c r="I106" s="147" t="s">
        <v>30</v>
      </c>
      <c r="J106" s="84">
        <v>265.27999999999997</v>
      </c>
      <c r="K106" s="84">
        <f t="shared" ca="1" si="41"/>
        <v>277.8</v>
      </c>
      <c r="L106" s="84">
        <f t="shared" ca="1" si="42"/>
        <v>117.12048</v>
      </c>
      <c r="M106" s="84">
        <f t="shared" ca="1" si="43"/>
        <v>55.328359247999998</v>
      </c>
      <c r="N106" s="84">
        <f t="shared" ca="1" si="63"/>
        <v>0</v>
      </c>
      <c r="O106" s="84">
        <f t="shared" ca="1" si="63"/>
        <v>0</v>
      </c>
      <c r="P106" s="84">
        <f t="shared" ca="1" si="63"/>
        <v>0</v>
      </c>
      <c r="Q106" s="84">
        <f t="shared" ca="1" si="45"/>
        <v>41.828117166139194</v>
      </c>
      <c r="R106" s="84">
        <f t="shared" ca="1" si="46"/>
        <v>492.07695641413915</v>
      </c>
      <c r="S106" s="84">
        <f t="shared" ca="1" si="47"/>
        <v>73.811543462120866</v>
      </c>
      <c r="T106" s="84">
        <f t="shared" ca="1" si="48"/>
        <v>565.89</v>
      </c>
      <c r="U106" s="151">
        <v>0</v>
      </c>
      <c r="V106" s="152">
        <f t="shared" ca="1" si="49"/>
        <v>0</v>
      </c>
      <c r="Y106" s="153">
        <f t="shared" ca="1" si="50"/>
        <v>0</v>
      </c>
      <c r="Z106" s="153">
        <f t="shared" ca="1" si="51"/>
        <v>0</v>
      </c>
      <c r="AA106" s="153">
        <f t="shared" ca="1" si="52"/>
        <v>0</v>
      </c>
      <c r="AB106" s="153">
        <f t="shared" ca="1" si="53"/>
        <v>0</v>
      </c>
      <c r="AC106" s="153">
        <f t="shared" ca="1" si="54"/>
        <v>0</v>
      </c>
      <c r="AD106" s="153">
        <f t="shared" ca="1" si="55"/>
        <v>0</v>
      </c>
      <c r="AE106" s="153">
        <f t="shared" ca="1" si="56"/>
        <v>0</v>
      </c>
      <c r="AF106" s="153">
        <f t="shared" ca="1" si="57"/>
        <v>0</v>
      </c>
      <c r="AG106" s="153">
        <f t="shared" ca="1" si="58"/>
        <v>0</v>
      </c>
      <c r="AH106" s="154"/>
      <c r="AI106" s="155">
        <f t="shared" ca="1" si="59"/>
        <v>0</v>
      </c>
      <c r="AJ106" s="156"/>
      <c r="AM106" s="24" t="str">
        <f t="shared" ca="1" si="60"/>
        <v>1</v>
      </c>
      <c r="AN106" s="24" t="str">
        <f t="shared" ca="1" si="61"/>
        <v>0</v>
      </c>
    </row>
    <row r="107" spans="1:40">
      <c r="A107" s="11">
        <f t="shared" si="62"/>
        <v>73</v>
      </c>
      <c r="B107" s="146" t="s">
        <v>118</v>
      </c>
      <c r="C107" s="11"/>
      <c r="D107" s="147" t="s">
        <v>3</v>
      </c>
      <c r="E107" s="11"/>
      <c r="F107" s="148" t="s">
        <v>172</v>
      </c>
      <c r="G107" s="149" t="str">
        <f t="shared" si="40"/>
        <v>ManTech73PROJ-3-D-12Contr</v>
      </c>
      <c r="H107" s="149"/>
      <c r="I107" s="147" t="s">
        <v>30</v>
      </c>
      <c r="J107" s="84">
        <v>459.6</v>
      </c>
      <c r="K107" s="84">
        <f t="shared" ca="1" si="41"/>
        <v>481.29</v>
      </c>
      <c r="L107" s="84">
        <f t="shared" ca="1" si="42"/>
        <v>202.91186400000001</v>
      </c>
      <c r="M107" s="84">
        <f t="shared" ca="1" si="43"/>
        <v>95.856681146400007</v>
      </c>
      <c r="N107" s="84">
        <f t="shared" ca="1" si="63"/>
        <v>0</v>
      </c>
      <c r="O107" s="84">
        <f t="shared" ca="1" si="63"/>
        <v>0</v>
      </c>
      <c r="P107" s="84">
        <f t="shared" ca="1" si="63"/>
        <v>0</v>
      </c>
      <c r="Q107" s="84">
        <f t="shared" ca="1" si="45"/>
        <v>72.467438844100556</v>
      </c>
      <c r="R107" s="84">
        <f t="shared" ca="1" si="46"/>
        <v>852.52598399050055</v>
      </c>
      <c r="S107" s="84">
        <f t="shared" ca="1" si="47"/>
        <v>127.87889759857508</v>
      </c>
      <c r="T107" s="84">
        <f t="shared" ca="1" si="48"/>
        <v>980.4</v>
      </c>
      <c r="U107" s="151">
        <v>0</v>
      </c>
      <c r="V107" s="152">
        <f t="shared" ca="1" si="49"/>
        <v>0</v>
      </c>
      <c r="Y107" s="153">
        <f t="shared" ca="1" si="50"/>
        <v>0</v>
      </c>
      <c r="Z107" s="153">
        <f t="shared" ca="1" si="51"/>
        <v>0</v>
      </c>
      <c r="AA107" s="153">
        <f t="shared" ca="1" si="52"/>
        <v>0</v>
      </c>
      <c r="AB107" s="153">
        <f t="shared" ca="1" si="53"/>
        <v>0</v>
      </c>
      <c r="AC107" s="153">
        <f t="shared" ca="1" si="54"/>
        <v>0</v>
      </c>
      <c r="AD107" s="153">
        <f t="shared" ca="1" si="55"/>
        <v>0</v>
      </c>
      <c r="AE107" s="153">
        <f t="shared" ca="1" si="56"/>
        <v>0</v>
      </c>
      <c r="AF107" s="153">
        <f t="shared" ca="1" si="57"/>
        <v>0</v>
      </c>
      <c r="AG107" s="153">
        <f t="shared" ca="1" si="58"/>
        <v>0</v>
      </c>
      <c r="AH107" s="154"/>
      <c r="AI107" s="155">
        <f t="shared" ca="1" si="59"/>
        <v>0</v>
      </c>
      <c r="AJ107" s="156"/>
      <c r="AM107" s="24" t="str">
        <f t="shared" ca="1" si="60"/>
        <v>1</v>
      </c>
      <c r="AN107" s="24" t="str">
        <f t="shared" ca="1" si="61"/>
        <v>0</v>
      </c>
    </row>
    <row r="108" spans="1:40">
      <c r="A108" s="11">
        <f t="shared" si="62"/>
        <v>74</v>
      </c>
      <c r="B108" s="146" t="s">
        <v>119</v>
      </c>
      <c r="C108" s="11"/>
      <c r="D108" s="147" t="s">
        <v>3</v>
      </c>
      <c r="E108" s="11"/>
      <c r="F108" s="148" t="s">
        <v>173</v>
      </c>
      <c r="G108" s="149" t="str">
        <f t="shared" si="40"/>
        <v>ManTech74PROJ-3-D-11Contr</v>
      </c>
      <c r="H108" s="149"/>
      <c r="I108" s="147" t="s">
        <v>30</v>
      </c>
      <c r="J108" s="84">
        <v>411.84</v>
      </c>
      <c r="K108" s="84">
        <f t="shared" ca="1" si="41"/>
        <v>431.28</v>
      </c>
      <c r="L108" s="84">
        <f t="shared" ca="1" si="42"/>
        <v>181.82764799999998</v>
      </c>
      <c r="M108" s="84">
        <f t="shared" ca="1" si="43"/>
        <v>85.896381484799988</v>
      </c>
      <c r="N108" s="84">
        <f t="shared" ca="1" si="63"/>
        <v>0</v>
      </c>
      <c r="O108" s="84">
        <f t="shared" ca="1" si="63"/>
        <v>0</v>
      </c>
      <c r="P108" s="84">
        <f t="shared" ca="1" si="63"/>
        <v>0</v>
      </c>
      <c r="Q108" s="84">
        <f t="shared" ca="1" si="45"/>
        <v>64.937474339137907</v>
      </c>
      <c r="R108" s="84">
        <f t="shared" ca="1" si="46"/>
        <v>763.94150382393786</v>
      </c>
      <c r="S108" s="84">
        <f t="shared" ca="1" si="47"/>
        <v>114.59122557359068</v>
      </c>
      <c r="T108" s="84">
        <f t="shared" ca="1" si="48"/>
        <v>878.53</v>
      </c>
      <c r="U108" s="151">
        <v>0</v>
      </c>
      <c r="V108" s="152">
        <f t="shared" ca="1" si="49"/>
        <v>0</v>
      </c>
      <c r="Y108" s="153">
        <f t="shared" ca="1" si="50"/>
        <v>0</v>
      </c>
      <c r="Z108" s="153">
        <f t="shared" ca="1" si="51"/>
        <v>0</v>
      </c>
      <c r="AA108" s="153">
        <f t="shared" ca="1" si="52"/>
        <v>0</v>
      </c>
      <c r="AB108" s="153">
        <f t="shared" ca="1" si="53"/>
        <v>0</v>
      </c>
      <c r="AC108" s="153">
        <f t="shared" ca="1" si="54"/>
        <v>0</v>
      </c>
      <c r="AD108" s="153">
        <f t="shared" ca="1" si="55"/>
        <v>0</v>
      </c>
      <c r="AE108" s="153">
        <f t="shared" ca="1" si="56"/>
        <v>0</v>
      </c>
      <c r="AF108" s="153">
        <f t="shared" ca="1" si="57"/>
        <v>0</v>
      </c>
      <c r="AG108" s="153">
        <f t="shared" ca="1" si="58"/>
        <v>0</v>
      </c>
      <c r="AH108" s="154"/>
      <c r="AI108" s="155">
        <f t="shared" ca="1" si="59"/>
        <v>0</v>
      </c>
      <c r="AJ108" s="156"/>
      <c r="AM108" s="24" t="str">
        <f t="shared" ca="1" si="60"/>
        <v>1</v>
      </c>
      <c r="AN108" s="24" t="str">
        <f t="shared" ca="1" si="61"/>
        <v>0</v>
      </c>
    </row>
    <row r="109" spans="1:40">
      <c r="A109" s="11">
        <f t="shared" si="62"/>
        <v>75</v>
      </c>
      <c r="B109" s="146" t="s">
        <v>120</v>
      </c>
      <c r="C109" s="11"/>
      <c r="D109" s="147" t="s">
        <v>3</v>
      </c>
      <c r="E109" s="11"/>
      <c r="F109" s="148" t="s">
        <v>174</v>
      </c>
      <c r="G109" s="149" t="str">
        <f t="shared" si="40"/>
        <v>ManTech75PROJ-3-D-08Contr</v>
      </c>
      <c r="H109" s="149"/>
      <c r="I109" s="147" t="s">
        <v>30</v>
      </c>
      <c r="J109" s="84">
        <v>260.08</v>
      </c>
      <c r="K109" s="84">
        <f t="shared" ca="1" si="41"/>
        <v>272.36</v>
      </c>
      <c r="L109" s="84">
        <f t="shared" ca="1" si="42"/>
        <v>114.826976</v>
      </c>
      <c r="M109" s="84">
        <f t="shared" ca="1" si="43"/>
        <v>54.244895337600006</v>
      </c>
      <c r="N109" s="84">
        <f t="shared" ca="1" si="63"/>
        <v>0</v>
      </c>
      <c r="O109" s="84">
        <f t="shared" ca="1" si="63"/>
        <v>0</v>
      </c>
      <c r="P109" s="84">
        <f t="shared" ca="1" si="63"/>
        <v>0</v>
      </c>
      <c r="Q109" s="84">
        <f t="shared" ca="1" si="45"/>
        <v>41.009020847263038</v>
      </c>
      <c r="R109" s="84">
        <f t="shared" ca="1" si="46"/>
        <v>482.44089218486306</v>
      </c>
      <c r="S109" s="84">
        <f t="shared" ca="1" si="47"/>
        <v>72.366133827729456</v>
      </c>
      <c r="T109" s="84">
        <f t="shared" ca="1" si="48"/>
        <v>554.80999999999995</v>
      </c>
      <c r="U109" s="151">
        <v>0</v>
      </c>
      <c r="V109" s="152">
        <f t="shared" ca="1" si="49"/>
        <v>0</v>
      </c>
      <c r="Y109" s="153">
        <f t="shared" ca="1" si="50"/>
        <v>0</v>
      </c>
      <c r="Z109" s="153">
        <f t="shared" ca="1" si="51"/>
        <v>0</v>
      </c>
      <c r="AA109" s="153">
        <f t="shared" ca="1" si="52"/>
        <v>0</v>
      </c>
      <c r="AB109" s="153">
        <f t="shared" ca="1" si="53"/>
        <v>0</v>
      </c>
      <c r="AC109" s="153">
        <f t="shared" ca="1" si="54"/>
        <v>0</v>
      </c>
      <c r="AD109" s="153">
        <f t="shared" ca="1" si="55"/>
        <v>0</v>
      </c>
      <c r="AE109" s="153">
        <f t="shared" ca="1" si="56"/>
        <v>0</v>
      </c>
      <c r="AF109" s="153">
        <f t="shared" ca="1" si="57"/>
        <v>0</v>
      </c>
      <c r="AG109" s="153">
        <f t="shared" ca="1" si="58"/>
        <v>0</v>
      </c>
      <c r="AH109" s="154"/>
      <c r="AI109" s="155">
        <f t="shared" ca="1" si="59"/>
        <v>0</v>
      </c>
      <c r="AJ109" s="156"/>
      <c r="AM109" s="24" t="str">
        <f t="shared" ca="1" si="60"/>
        <v>1</v>
      </c>
      <c r="AN109" s="24" t="str">
        <f t="shared" ca="1" si="61"/>
        <v>0</v>
      </c>
    </row>
    <row r="110" spans="1:40" ht="15">
      <c r="B110" s="157" t="s">
        <v>66</v>
      </c>
      <c r="C110" s="11"/>
      <c r="D110" s="147"/>
      <c r="E110" s="11"/>
      <c r="F110" s="148"/>
      <c r="G110" s="149"/>
      <c r="H110" s="149"/>
      <c r="I110" s="147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151"/>
      <c r="V110" s="152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4"/>
      <c r="AI110" s="155"/>
      <c r="AJ110" s="156"/>
    </row>
    <row r="111" spans="1:40">
      <c r="A111" s="11">
        <f>A109+1</f>
        <v>76</v>
      </c>
      <c r="B111" s="146" t="s">
        <v>121</v>
      </c>
      <c r="C111" s="11"/>
      <c r="D111" s="147" t="s">
        <v>3</v>
      </c>
      <c r="E111" s="11"/>
      <c r="F111" s="148" t="s">
        <v>151</v>
      </c>
      <c r="G111" s="149" t="str">
        <f>D111&amp;A111&amp;F111&amp;I111</f>
        <v>ManTech76E&amp;SS-3-D-12Contr</v>
      </c>
      <c r="H111" s="149"/>
      <c r="I111" s="147" t="s">
        <v>30</v>
      </c>
      <c r="J111" s="84">
        <v>564.72</v>
      </c>
      <c r="K111" s="84">
        <f ca="1">ROUND($J111*(VLOOKUP($I111,$I$9:$S$24,K$6,FALSE)),2)</f>
        <v>591.38</v>
      </c>
      <c r="L111" s="84">
        <f ca="1">$K111*(VLOOKUP($I111,$I$9:$S$24,L$6,FALSE))</f>
        <v>249.32580799999999</v>
      </c>
      <c r="M111" s="84">
        <f ca="1">($K111+$L111)*(VLOOKUP($I111,$I$9:$S$24,M$6,FALSE))</f>
        <v>117.7828837008</v>
      </c>
      <c r="N111" s="84">
        <f t="shared" ref="N111:P113" ca="1" si="64">$K111*(VLOOKUP($I111,$I$9:$S$24,N$6,FALSE))</f>
        <v>0</v>
      </c>
      <c r="O111" s="84">
        <f t="shared" ca="1" si="64"/>
        <v>0</v>
      </c>
      <c r="P111" s="84">
        <f t="shared" ca="1" si="64"/>
        <v>0</v>
      </c>
      <c r="Q111" s="84">
        <f ca="1">IF($D111="ManTech",(SUM($K111:$N111)*(VLOOKUP($I111,$I$9:$S$24,Q$6,FALSE))),(IF(M111=0,((SUM(K111,N111:P111))*(VLOOKUP($I111,$I$9:$S$24,Q$6,FALSE))),(SUM($M111:$P111)*(VLOOKUP($I111,$I$9:$S$24,Q$6,FALSE))))))</f>
        <v>89.043599459004312</v>
      </c>
      <c r="R111" s="84">
        <f ca="1">SUM(K111:Q111)</f>
        <v>1047.5322911598041</v>
      </c>
      <c r="S111" s="84">
        <f ca="1">(R111*(VLOOKUP($I111,$I$9:$S$24,S$6,FALSE)))</f>
        <v>157.12984367397061</v>
      </c>
      <c r="T111" s="84">
        <f ca="1">ROUND(SUM(R111:S111),2)</f>
        <v>1204.6600000000001</v>
      </c>
      <c r="U111" s="151">
        <v>0</v>
      </c>
      <c r="V111" s="152">
        <f ca="1">$T111*$U111</f>
        <v>0</v>
      </c>
      <c r="Y111" s="153">
        <f t="shared" ref="Y111:AB113" ca="1" si="65">K111*$U111</f>
        <v>0</v>
      </c>
      <c r="Z111" s="153">
        <f t="shared" ca="1" si="65"/>
        <v>0</v>
      </c>
      <c r="AA111" s="153">
        <f t="shared" ca="1" si="65"/>
        <v>0</v>
      </c>
      <c r="AB111" s="153">
        <f t="shared" ca="1" si="65"/>
        <v>0</v>
      </c>
      <c r="AC111" s="153">
        <f t="shared" ref="AC111:AD113" ca="1" si="66">P111*$U111</f>
        <v>0</v>
      </c>
      <c r="AD111" s="153">
        <f t="shared" ca="1" si="66"/>
        <v>0</v>
      </c>
      <c r="AE111" s="153">
        <f ca="1">SUM(Y111:AD111)</f>
        <v>0</v>
      </c>
      <c r="AF111" s="153">
        <f ca="1">S111*$U111</f>
        <v>0</v>
      </c>
      <c r="AG111" s="153">
        <f ca="1">SUM(AE111:AF111)</f>
        <v>0</v>
      </c>
      <c r="AH111" s="154"/>
      <c r="AI111" s="155">
        <f ca="1">AG111-V111</f>
        <v>0</v>
      </c>
      <c r="AJ111" s="156"/>
      <c r="AM111" s="24" t="str">
        <f t="shared" ref="AM111:AM153" ca="1" si="67">IF((OR((T111=""),(T111&gt;0))),"1","0")</f>
        <v>1</v>
      </c>
      <c r="AN111" s="24" t="str">
        <f t="shared" ref="AN111:AN153" ca="1" si="68">IF((OR((V111=""),(V111&gt;0))),"1","0")</f>
        <v>0</v>
      </c>
    </row>
    <row r="112" spans="1:40">
      <c r="A112" s="11">
        <f>A111+1</f>
        <v>77</v>
      </c>
      <c r="B112" s="146" t="s">
        <v>122</v>
      </c>
      <c r="C112" s="11"/>
      <c r="D112" s="147" t="s">
        <v>3</v>
      </c>
      <c r="E112" s="11"/>
      <c r="F112" s="148" t="s">
        <v>152</v>
      </c>
      <c r="G112" s="149" t="str">
        <f>D112&amp;A112&amp;F112&amp;I112</f>
        <v>ManTech77E&amp;SS-3-D-11Contr</v>
      </c>
      <c r="H112" s="149"/>
      <c r="I112" s="147" t="s">
        <v>30</v>
      </c>
      <c r="J112" s="84">
        <v>486.64</v>
      </c>
      <c r="K112" s="84">
        <f ca="1">ROUND($J112*(VLOOKUP($I112,$I$9:$S$24,K$6,FALSE)),2)</f>
        <v>509.61</v>
      </c>
      <c r="L112" s="84">
        <f ca="1">$K112*(VLOOKUP($I112,$I$9:$S$24,L$6,FALSE))</f>
        <v>214.85157599999999</v>
      </c>
      <c r="M112" s="84">
        <f ca="1">($K112+$L112)*(VLOOKUP($I112,$I$9:$S$24,M$6,FALSE))</f>
        <v>101.49706679760001</v>
      </c>
      <c r="N112" s="84">
        <f t="shared" ca="1" si="64"/>
        <v>0</v>
      </c>
      <c r="O112" s="84">
        <f t="shared" ca="1" si="64"/>
        <v>0</v>
      </c>
      <c r="P112" s="84">
        <f t="shared" ca="1" si="64"/>
        <v>0</v>
      </c>
      <c r="Q112" s="84">
        <f ca="1">IF($D112="ManTech",(SUM($K112:$N112)*(VLOOKUP($I112,$I$9:$S$24,Q$6,FALSE))),(IF(M112=0,((SUM(K112,N112:P112))*(VLOOKUP($I112,$I$9:$S$24,Q$6,FALSE))),(SUM($M112:$P112)*(VLOOKUP($I112,$I$9:$S$24,Q$6,FALSE))))))</f>
        <v>76.731557915897042</v>
      </c>
      <c r="R112" s="84">
        <f ca="1">SUM(K112:Q112)</f>
        <v>902.69020071349712</v>
      </c>
      <c r="S112" s="84">
        <f ca="1">(R112*(VLOOKUP($I112,$I$9:$S$24,S$6,FALSE)))</f>
        <v>135.40353010702455</v>
      </c>
      <c r="T112" s="84">
        <f ca="1">ROUND(SUM(R112:S112),2)</f>
        <v>1038.0899999999999</v>
      </c>
      <c r="U112" s="151">
        <v>0</v>
      </c>
      <c r="V112" s="152">
        <f ca="1">$T112*$U112</f>
        <v>0</v>
      </c>
      <c r="Y112" s="153">
        <f t="shared" ca="1" si="65"/>
        <v>0</v>
      </c>
      <c r="Z112" s="153">
        <f t="shared" ca="1" si="65"/>
        <v>0</v>
      </c>
      <c r="AA112" s="153">
        <f t="shared" ca="1" si="65"/>
        <v>0</v>
      </c>
      <c r="AB112" s="153">
        <f t="shared" ca="1" si="65"/>
        <v>0</v>
      </c>
      <c r="AC112" s="153">
        <f t="shared" ca="1" si="66"/>
        <v>0</v>
      </c>
      <c r="AD112" s="153">
        <f t="shared" ca="1" si="66"/>
        <v>0</v>
      </c>
      <c r="AE112" s="153">
        <f ca="1">SUM(Y112:AD112)</f>
        <v>0</v>
      </c>
      <c r="AF112" s="153">
        <f ca="1">S112*$U112</f>
        <v>0</v>
      </c>
      <c r="AG112" s="153">
        <f ca="1">SUM(AE112:AF112)</f>
        <v>0</v>
      </c>
      <c r="AH112" s="154"/>
      <c r="AI112" s="155">
        <f ca="1">AG112-V112</f>
        <v>0</v>
      </c>
      <c r="AJ112" s="156"/>
      <c r="AM112" s="24" t="str">
        <f t="shared" ca="1" si="67"/>
        <v>1</v>
      </c>
      <c r="AN112" s="24" t="str">
        <f t="shared" ca="1" si="68"/>
        <v>0</v>
      </c>
    </row>
    <row r="113" spans="1:40">
      <c r="A113" s="11">
        <f>A112+1</f>
        <v>78</v>
      </c>
      <c r="B113" s="146" t="s">
        <v>123</v>
      </c>
      <c r="C113" s="11"/>
      <c r="D113" s="147" t="s">
        <v>3</v>
      </c>
      <c r="E113" s="11"/>
      <c r="F113" s="148" t="s">
        <v>151</v>
      </c>
      <c r="G113" s="149" t="str">
        <f>D113&amp;A113&amp;F113&amp;I113</f>
        <v>ManTech78E&amp;SS-3-D-12Contr</v>
      </c>
      <c r="H113" s="149"/>
      <c r="I113" s="147" t="s">
        <v>30</v>
      </c>
      <c r="J113" s="84">
        <v>564.72</v>
      </c>
      <c r="K113" s="84">
        <f ca="1">ROUND($J113*(VLOOKUP($I113,$I$9:$S$24,K$6,FALSE)),2)</f>
        <v>591.38</v>
      </c>
      <c r="L113" s="84">
        <f ca="1">$K113*(VLOOKUP($I113,$I$9:$S$24,L$6,FALSE))</f>
        <v>249.32580799999999</v>
      </c>
      <c r="M113" s="84">
        <f ca="1">($K113+$L113)*(VLOOKUP($I113,$I$9:$S$24,M$6,FALSE))</f>
        <v>117.7828837008</v>
      </c>
      <c r="N113" s="84">
        <f t="shared" ca="1" si="64"/>
        <v>0</v>
      </c>
      <c r="O113" s="84">
        <f t="shared" ca="1" si="64"/>
        <v>0</v>
      </c>
      <c r="P113" s="84">
        <f t="shared" ca="1" si="64"/>
        <v>0</v>
      </c>
      <c r="Q113" s="84">
        <f ca="1">IF($D113="ManTech",(SUM($K113:$N113)*(VLOOKUP($I113,$I$9:$S$24,Q$6,FALSE))),(IF(M113=0,((SUM(K113,N113:P113))*(VLOOKUP($I113,$I$9:$S$24,Q$6,FALSE))),(SUM($M113:$P113)*(VLOOKUP($I113,$I$9:$S$24,Q$6,FALSE))))))</f>
        <v>89.043599459004312</v>
      </c>
      <c r="R113" s="84">
        <f ca="1">SUM(K113:Q113)</f>
        <v>1047.5322911598041</v>
      </c>
      <c r="S113" s="84">
        <f ca="1">(R113*(VLOOKUP($I113,$I$9:$S$24,S$6,FALSE)))</f>
        <v>157.12984367397061</v>
      </c>
      <c r="T113" s="84">
        <f ca="1">ROUND(SUM(R113:S113),2)</f>
        <v>1204.6600000000001</v>
      </c>
      <c r="U113" s="151">
        <v>0</v>
      </c>
      <c r="V113" s="152">
        <f ca="1">$T113*$U113</f>
        <v>0</v>
      </c>
      <c r="Y113" s="153">
        <f t="shared" ca="1" si="65"/>
        <v>0</v>
      </c>
      <c r="Z113" s="153">
        <f t="shared" ca="1" si="65"/>
        <v>0</v>
      </c>
      <c r="AA113" s="153">
        <f t="shared" ca="1" si="65"/>
        <v>0</v>
      </c>
      <c r="AB113" s="153">
        <f t="shared" ca="1" si="65"/>
        <v>0</v>
      </c>
      <c r="AC113" s="153">
        <f t="shared" ca="1" si="66"/>
        <v>0</v>
      </c>
      <c r="AD113" s="153">
        <f t="shared" ca="1" si="66"/>
        <v>0</v>
      </c>
      <c r="AE113" s="153">
        <f ca="1">SUM(Y113:AD113)</f>
        <v>0</v>
      </c>
      <c r="AF113" s="153">
        <f ca="1">S113*$U113</f>
        <v>0</v>
      </c>
      <c r="AG113" s="153">
        <f ca="1">SUM(AE113:AF113)</f>
        <v>0</v>
      </c>
      <c r="AH113" s="154"/>
      <c r="AI113" s="155">
        <f ca="1">AG113-V113</f>
        <v>0</v>
      </c>
      <c r="AJ113" s="156"/>
      <c r="AM113" s="24" t="str">
        <f t="shared" ca="1" si="67"/>
        <v>1</v>
      </c>
      <c r="AN113" s="24" t="str">
        <f t="shared" ca="1" si="68"/>
        <v>0</v>
      </c>
    </row>
    <row r="114" spans="1:40">
      <c r="B114" s="158"/>
      <c r="C114" s="159"/>
      <c r="D114" s="159"/>
      <c r="E114" s="159"/>
      <c r="F114" s="160"/>
      <c r="G114" s="161"/>
      <c r="H114" s="161"/>
      <c r="I114" s="162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4"/>
      <c r="V114" s="165"/>
      <c r="W114" s="159"/>
      <c r="X114" s="159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7"/>
      <c r="AJ114" s="156"/>
      <c r="AM114" s="24" t="str">
        <f t="shared" si="67"/>
        <v>1</v>
      </c>
      <c r="AN114" s="24" t="str">
        <f t="shared" si="68"/>
        <v>1</v>
      </c>
    </row>
    <row r="115" spans="1:40">
      <c r="B115" s="20"/>
      <c r="C115" s="11"/>
      <c r="D115" s="11"/>
      <c r="E115" s="11"/>
      <c r="F115" s="11"/>
      <c r="G115" s="11"/>
      <c r="H115" s="11"/>
      <c r="I115" s="11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168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4"/>
      <c r="AI115" s="155"/>
      <c r="AJ115" s="156"/>
      <c r="AM115" s="24" t="str">
        <f t="shared" si="67"/>
        <v>1</v>
      </c>
      <c r="AN115" s="24" t="str">
        <f t="shared" si="68"/>
        <v>1</v>
      </c>
    </row>
    <row r="116" spans="1:40">
      <c r="B116" s="2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25" t="s">
        <v>67</v>
      </c>
      <c r="U116" s="169">
        <f>SUBTOTAL(9,U$31:U$115)</f>
        <v>0</v>
      </c>
      <c r="V116" s="170">
        <f ca="1">SUBTOTAL(9,V$31:V$115)</f>
        <v>0</v>
      </c>
      <c r="Y116" s="153">
        <f t="shared" ref="Y116:AG116" ca="1" si="69">SUBTOTAL(9,Y$31:Y$115)</f>
        <v>0</v>
      </c>
      <c r="Z116" s="153">
        <f t="shared" ca="1" si="69"/>
        <v>0</v>
      </c>
      <c r="AA116" s="153">
        <f t="shared" ca="1" si="69"/>
        <v>0</v>
      </c>
      <c r="AB116" s="153">
        <f t="shared" ca="1" si="69"/>
        <v>0</v>
      </c>
      <c r="AC116" s="153">
        <f t="shared" ca="1" si="69"/>
        <v>0</v>
      </c>
      <c r="AD116" s="153">
        <f t="shared" ca="1" si="69"/>
        <v>0</v>
      </c>
      <c r="AE116" s="153">
        <f t="shared" ca="1" si="69"/>
        <v>0</v>
      </c>
      <c r="AF116" s="153">
        <f t="shared" ca="1" si="69"/>
        <v>0</v>
      </c>
      <c r="AG116" s="153">
        <f t="shared" ca="1" si="69"/>
        <v>0</v>
      </c>
      <c r="AH116" s="154"/>
      <c r="AI116" s="155">
        <f ca="1">AG116-V116</f>
        <v>0</v>
      </c>
      <c r="AJ116" s="156"/>
      <c r="AM116" s="24" t="str">
        <f t="shared" si="67"/>
        <v>1</v>
      </c>
      <c r="AN116" s="24" t="str">
        <f t="shared" ca="1" si="68"/>
        <v>0</v>
      </c>
    </row>
    <row r="117" spans="1:40" ht="13.5" thickBot="1"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25"/>
      <c r="U117" s="171"/>
      <c r="V117" s="172"/>
      <c r="AE117" s="173" t="s">
        <v>68</v>
      </c>
      <c r="AF117" s="174">
        <f ca="1">IF(AE116=0,0,(AF116/AE116))</f>
        <v>0</v>
      </c>
      <c r="AM117" s="24" t="str">
        <f t="shared" si="67"/>
        <v>1</v>
      </c>
      <c r="AN117" s="24" t="str">
        <f t="shared" si="68"/>
        <v>1</v>
      </c>
    </row>
    <row r="118" spans="1:40" s="140" customFormat="1" ht="16.5" thickBot="1">
      <c r="B118" s="132" t="s">
        <v>69</v>
      </c>
      <c r="C118" s="133"/>
      <c r="D118" s="133"/>
      <c r="E118" s="134"/>
      <c r="F118" s="133"/>
      <c r="G118" s="135"/>
      <c r="H118" s="135"/>
      <c r="I118" s="133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7"/>
      <c r="W118" s="136"/>
      <c r="X118" s="134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M118" s="24" t="str">
        <f t="shared" si="67"/>
        <v>1</v>
      </c>
      <c r="AN118" s="24" t="str">
        <f t="shared" si="68"/>
        <v>1</v>
      </c>
    </row>
    <row r="119" spans="1:40">
      <c r="B119" s="175" t="s">
        <v>44</v>
      </c>
      <c r="C119" s="11"/>
      <c r="D119" s="11"/>
      <c r="E119" s="11"/>
      <c r="F119" s="11"/>
      <c r="G119" s="11"/>
      <c r="H119" s="11"/>
      <c r="I119" s="147" t="s">
        <v>44</v>
      </c>
      <c r="J119" s="176">
        <v>0</v>
      </c>
      <c r="K119" s="176">
        <f ca="1">ROUND($J119*(VLOOKUP($I119,$I$9:$S$24,K$6,FALSE)),2)</f>
        <v>0</v>
      </c>
      <c r="L119" s="176">
        <f ca="1">ROUND($K119*(VLOOKUP($I119,$I$9:$S$24,L$6,FALSE)),2)</f>
        <v>0</v>
      </c>
      <c r="M119" s="176">
        <f ca="1">ROUND(($K119+$L119)*(VLOOKUP($I119,$I$9:$S$24,M$6,FALSE)),2)</f>
        <v>0</v>
      </c>
      <c r="N119" s="176">
        <f t="shared" ref="N119:P121" ca="1" si="70">ROUND($K119*(VLOOKUP($I119,$I$9:$S$24,N$6,FALSE)),2)</f>
        <v>0</v>
      </c>
      <c r="O119" s="176">
        <f t="shared" ca="1" si="70"/>
        <v>0</v>
      </c>
      <c r="P119" s="176">
        <f t="shared" ca="1" si="70"/>
        <v>0</v>
      </c>
      <c r="Q119" s="176">
        <f ca="1">IF($M119=0,ROUND(SUM($K119:$N119)*(VLOOKUP($I119,$I$9:$S$24,Q$6,FALSE)),2),ROUND(SUM($M119:$N119)*(VLOOKUP($I119,$I$9:$S$24,Q$6,FALSE)),2))</f>
        <v>0</v>
      </c>
      <c r="R119" s="176">
        <f ca="1">SUM(K119:Q119)</f>
        <v>0</v>
      </c>
      <c r="S119" s="176">
        <f ca="1">ROUND(R119*(VLOOKUP($I119,$I$9:$S$24,S$6,FALSE)),2)</f>
        <v>0</v>
      </c>
      <c r="T119" s="176">
        <f ca="1">SUM(R119:S119)</f>
        <v>0</v>
      </c>
      <c r="U119" s="151">
        <v>1</v>
      </c>
      <c r="V119" s="152">
        <f ca="1">$T119*$U119</f>
        <v>0</v>
      </c>
      <c r="Y119" s="177">
        <f t="shared" ref="Y119:AB121" ca="1" si="71">K119*$U119</f>
        <v>0</v>
      </c>
      <c r="Z119" s="177">
        <f t="shared" ca="1" si="71"/>
        <v>0</v>
      </c>
      <c r="AA119" s="177">
        <f t="shared" ca="1" si="71"/>
        <v>0</v>
      </c>
      <c r="AB119" s="177">
        <f t="shared" ca="1" si="71"/>
        <v>0</v>
      </c>
      <c r="AC119" s="177">
        <f t="shared" ref="AC119:AD121" ca="1" si="72">P119*$U119</f>
        <v>0</v>
      </c>
      <c r="AD119" s="177">
        <f t="shared" ca="1" si="72"/>
        <v>0</v>
      </c>
      <c r="AE119" s="153">
        <f ca="1">SUM(Y119:AD119)</f>
        <v>0</v>
      </c>
      <c r="AF119" s="177">
        <f ca="1">S119*$U119</f>
        <v>0</v>
      </c>
      <c r="AG119" s="153">
        <f ca="1">SUM(AE119:AF119)</f>
        <v>0</v>
      </c>
      <c r="AH119" s="154"/>
      <c r="AI119" s="155">
        <f ca="1">AG119-V119</f>
        <v>0</v>
      </c>
      <c r="AJ119" s="156"/>
      <c r="AM119" s="24" t="str">
        <f t="shared" ca="1" si="67"/>
        <v>0</v>
      </c>
      <c r="AN119" s="24" t="str">
        <f t="shared" ca="1" si="68"/>
        <v>0</v>
      </c>
    </row>
    <row r="120" spans="1:40">
      <c r="B120" s="175" t="s">
        <v>70</v>
      </c>
      <c r="C120" s="11"/>
      <c r="D120" s="11"/>
      <c r="E120" s="11"/>
      <c r="F120" s="11"/>
      <c r="G120" s="11"/>
      <c r="H120" s="11"/>
      <c r="I120" s="147" t="s">
        <v>45</v>
      </c>
      <c r="J120" s="176">
        <v>0</v>
      </c>
      <c r="K120" s="176">
        <f ca="1">ROUND($J120*(VLOOKUP($I120,$I$9:$S$24,K$6,FALSE)),2)</f>
        <v>0</v>
      </c>
      <c r="L120" s="176">
        <f ca="1">ROUND($K120*(VLOOKUP($I120,$I$9:$S$24,L$6,FALSE)),2)</f>
        <v>0</v>
      </c>
      <c r="M120" s="176">
        <f ca="1">ROUND(($K120+$L120)*(VLOOKUP($I120,$I$9:$S$24,M$6,FALSE)),2)</f>
        <v>0</v>
      </c>
      <c r="N120" s="176">
        <f t="shared" ca="1" si="70"/>
        <v>0</v>
      </c>
      <c r="O120" s="176">
        <f t="shared" ca="1" si="70"/>
        <v>0</v>
      </c>
      <c r="P120" s="176">
        <f t="shared" ca="1" si="70"/>
        <v>0</v>
      </c>
      <c r="Q120" s="176">
        <f ca="1">IF($M120=0,ROUND(SUM($K120:$N120)*(VLOOKUP($I120,$I$9:$S$24,Q$6,FALSE)),2),ROUND(SUM($M120:$N120)*(VLOOKUP($I120,$I$9:$S$24,Q$6,FALSE)),2))</f>
        <v>0</v>
      </c>
      <c r="R120" s="176">
        <f ca="1">SUM(K120:Q120)</f>
        <v>0</v>
      </c>
      <c r="S120" s="176">
        <f ca="1">ROUND(R120*(VLOOKUP($I120,$I$9:$S$24,S$6,FALSE)),2)</f>
        <v>0</v>
      </c>
      <c r="T120" s="176">
        <f ca="1">SUM(R120:S120)</f>
        <v>0</v>
      </c>
      <c r="U120" s="151">
        <v>1</v>
      </c>
      <c r="V120" s="152">
        <f ca="1">$T120*$U120</f>
        <v>0</v>
      </c>
      <c r="Y120" s="177">
        <f t="shared" ca="1" si="71"/>
        <v>0</v>
      </c>
      <c r="Z120" s="177">
        <f t="shared" ca="1" si="71"/>
        <v>0</v>
      </c>
      <c r="AA120" s="177">
        <f t="shared" ca="1" si="71"/>
        <v>0</v>
      </c>
      <c r="AB120" s="177">
        <f t="shared" ca="1" si="71"/>
        <v>0</v>
      </c>
      <c r="AC120" s="177">
        <f t="shared" ca="1" si="72"/>
        <v>0</v>
      </c>
      <c r="AD120" s="177">
        <f t="shared" ca="1" si="72"/>
        <v>0</v>
      </c>
      <c r="AE120" s="153">
        <f ca="1">SUM(Y120:AD120)</f>
        <v>0</v>
      </c>
      <c r="AF120" s="177">
        <f ca="1">S120*$U120</f>
        <v>0</v>
      </c>
      <c r="AG120" s="153">
        <f ca="1">SUM(AE120:AF120)</f>
        <v>0</v>
      </c>
      <c r="AH120" s="154"/>
      <c r="AI120" s="155">
        <f ca="1">AG120-V120</f>
        <v>0</v>
      </c>
      <c r="AJ120" s="156"/>
      <c r="AM120" s="24" t="str">
        <f t="shared" ca="1" si="67"/>
        <v>0</v>
      </c>
      <c r="AN120" s="24" t="str">
        <f t="shared" ca="1" si="68"/>
        <v>0</v>
      </c>
    </row>
    <row r="121" spans="1:40">
      <c r="B121" s="175" t="s">
        <v>24</v>
      </c>
      <c r="C121" s="11"/>
      <c r="D121" s="11"/>
      <c r="E121" s="11"/>
      <c r="F121" s="11"/>
      <c r="G121" s="11"/>
      <c r="H121" s="11"/>
      <c r="I121" s="147" t="s">
        <v>45</v>
      </c>
      <c r="J121" s="176">
        <v>0</v>
      </c>
      <c r="K121" s="176">
        <f ca="1">ROUND($J121*(VLOOKUP($I121,$I$9:$S$24,K$6,FALSE)),2)</f>
        <v>0</v>
      </c>
      <c r="L121" s="176">
        <f ca="1">ROUND($K121*(VLOOKUP($I121,$I$9:$S$24,L$6,FALSE)),2)</f>
        <v>0</v>
      </c>
      <c r="M121" s="176">
        <f ca="1">ROUND(($K121+$L121)*(VLOOKUP($I121,$I$9:$S$24,M$6,FALSE)),2)</f>
        <v>0</v>
      </c>
      <c r="N121" s="176">
        <f t="shared" ca="1" si="70"/>
        <v>0</v>
      </c>
      <c r="O121" s="176">
        <f t="shared" ca="1" si="70"/>
        <v>0</v>
      </c>
      <c r="P121" s="176">
        <f t="shared" ca="1" si="70"/>
        <v>0</v>
      </c>
      <c r="Q121" s="176">
        <f ca="1">IF($M121=0,ROUND(SUM($K121:$N121)*(VLOOKUP($I121,$I$9:$S$24,Q$6,FALSE)),2),ROUND(SUM($M121:$N121)*(VLOOKUP($I121,$I$9:$S$24,Q$6,FALSE)),2))</f>
        <v>0</v>
      </c>
      <c r="R121" s="176">
        <f ca="1">SUM(K121:Q121)</f>
        <v>0</v>
      </c>
      <c r="S121" s="176">
        <f ca="1">ROUND(R121*(VLOOKUP($I121,$I$9:$S$24,S$6,FALSE)),2)</f>
        <v>0</v>
      </c>
      <c r="T121" s="176">
        <f ca="1">SUM(R121:S121)</f>
        <v>0</v>
      </c>
      <c r="U121" s="151">
        <v>1</v>
      </c>
      <c r="V121" s="152">
        <f ca="1">$T121*$U121</f>
        <v>0</v>
      </c>
      <c r="Y121" s="177">
        <f t="shared" ca="1" si="71"/>
        <v>0</v>
      </c>
      <c r="Z121" s="177">
        <f t="shared" ca="1" si="71"/>
        <v>0</v>
      </c>
      <c r="AA121" s="177">
        <f t="shared" ca="1" si="71"/>
        <v>0</v>
      </c>
      <c r="AB121" s="177">
        <f t="shared" ca="1" si="71"/>
        <v>0</v>
      </c>
      <c r="AC121" s="177">
        <f t="shared" ca="1" si="72"/>
        <v>0</v>
      </c>
      <c r="AD121" s="177">
        <f t="shared" ca="1" si="72"/>
        <v>0</v>
      </c>
      <c r="AE121" s="153">
        <f ca="1">SUM(Y121:AD121)</f>
        <v>0</v>
      </c>
      <c r="AF121" s="177">
        <f ca="1">S121*$U121</f>
        <v>0</v>
      </c>
      <c r="AG121" s="153">
        <f ca="1">SUM(AE121:AF121)</f>
        <v>0</v>
      </c>
      <c r="AH121" s="154"/>
      <c r="AI121" s="155">
        <f ca="1">AG121-V121</f>
        <v>0</v>
      </c>
      <c r="AJ121" s="156"/>
      <c r="AM121" s="24" t="str">
        <f t="shared" ca="1" si="67"/>
        <v>0</v>
      </c>
      <c r="AN121" s="24" t="str">
        <f t="shared" ca="1" si="68"/>
        <v>0</v>
      </c>
    </row>
    <row r="122" spans="1:40">
      <c r="B122" s="178"/>
      <c r="C122" s="159"/>
      <c r="D122" s="159"/>
      <c r="E122" s="159"/>
      <c r="F122" s="159"/>
      <c r="G122" s="159"/>
      <c r="H122" s="159"/>
      <c r="I122" s="15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80"/>
      <c r="V122" s="165"/>
      <c r="W122" s="159"/>
      <c r="X122" s="159"/>
      <c r="Y122" s="179"/>
      <c r="Z122" s="179"/>
      <c r="AA122" s="179"/>
      <c r="AB122" s="179"/>
      <c r="AC122" s="179"/>
      <c r="AD122" s="179"/>
      <c r="AE122" s="166"/>
      <c r="AF122" s="179"/>
      <c r="AG122" s="166"/>
      <c r="AH122" s="166"/>
      <c r="AI122" s="167"/>
      <c r="AJ122" s="156"/>
      <c r="AM122" s="24" t="str">
        <f t="shared" si="67"/>
        <v>1</v>
      </c>
      <c r="AN122" s="24" t="str">
        <f t="shared" si="68"/>
        <v>1</v>
      </c>
    </row>
    <row r="123" spans="1:40">
      <c r="B123" s="2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52"/>
      <c r="AM123" s="24" t="str">
        <f t="shared" si="67"/>
        <v>1</v>
      </c>
      <c r="AN123" s="24" t="str">
        <f t="shared" si="68"/>
        <v>1</v>
      </c>
    </row>
    <row r="124" spans="1:40">
      <c r="B124" s="2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5" t="s">
        <v>71</v>
      </c>
      <c r="U124" s="181"/>
      <c r="V124" s="182">
        <f ca="1">SUBTOTAL(9,V$118:V$123)</f>
        <v>0</v>
      </c>
      <c r="Y124" s="177">
        <f t="shared" ref="Y124:AG124" ca="1" si="73">SUBTOTAL(9,Y$118:Y$123)</f>
        <v>0</v>
      </c>
      <c r="Z124" s="177">
        <f t="shared" ca="1" si="73"/>
        <v>0</v>
      </c>
      <c r="AA124" s="177">
        <f t="shared" ca="1" si="73"/>
        <v>0</v>
      </c>
      <c r="AB124" s="177">
        <f t="shared" ca="1" si="73"/>
        <v>0</v>
      </c>
      <c r="AC124" s="177">
        <f t="shared" ca="1" si="73"/>
        <v>0</v>
      </c>
      <c r="AD124" s="177">
        <f t="shared" ca="1" si="73"/>
        <v>0</v>
      </c>
      <c r="AE124" s="177">
        <f t="shared" ca="1" si="73"/>
        <v>0</v>
      </c>
      <c r="AF124" s="177">
        <f t="shared" ca="1" si="73"/>
        <v>0</v>
      </c>
      <c r="AG124" s="177">
        <f t="shared" ca="1" si="73"/>
        <v>0</v>
      </c>
      <c r="AH124" s="176"/>
      <c r="AI124" s="155">
        <f ca="1">AG124-V124</f>
        <v>0</v>
      </c>
      <c r="AJ124" s="156"/>
      <c r="AM124" s="24" t="str">
        <f t="shared" si="67"/>
        <v>1</v>
      </c>
      <c r="AN124" s="24" t="str">
        <f t="shared" ca="1" si="68"/>
        <v>0</v>
      </c>
    </row>
    <row r="125" spans="1:40">
      <c r="B125" s="2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3"/>
      <c r="AE125" s="173" t="s">
        <v>68</v>
      </c>
      <c r="AF125" s="174">
        <f ca="1">IF(AE124=0,0,(AF124/AE124))</f>
        <v>0</v>
      </c>
      <c r="AM125" s="24" t="str">
        <f t="shared" si="67"/>
        <v>1</v>
      </c>
      <c r="AN125" s="24" t="str">
        <f t="shared" si="68"/>
        <v>1</v>
      </c>
    </row>
    <row r="126" spans="1:40">
      <c r="B126" s="183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84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I126" s="115"/>
      <c r="AM126" s="24" t="str">
        <f t="shared" si="67"/>
        <v>1</v>
      </c>
      <c r="AN126" s="24" t="str">
        <f t="shared" si="68"/>
        <v>1</v>
      </c>
    </row>
    <row r="127" spans="1:40" ht="13.5" thickBot="1">
      <c r="B127" s="2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185" t="s">
        <v>72</v>
      </c>
      <c r="U127" s="186">
        <f>U116</f>
        <v>0</v>
      </c>
      <c r="V127" s="187">
        <f ca="1">SUBTOTAL(9,V$31:V$126)</f>
        <v>0</v>
      </c>
      <c r="Y127" s="153">
        <f t="shared" ref="Y127:AG127" ca="1" si="74">SUBTOTAL(9,Y$31:Y$126)</f>
        <v>0</v>
      </c>
      <c r="Z127" s="153">
        <f t="shared" ca="1" si="74"/>
        <v>0</v>
      </c>
      <c r="AA127" s="153">
        <f t="shared" ca="1" si="74"/>
        <v>0</v>
      </c>
      <c r="AB127" s="153">
        <f t="shared" ca="1" si="74"/>
        <v>0</v>
      </c>
      <c r="AC127" s="153">
        <f t="shared" ca="1" si="74"/>
        <v>0</v>
      </c>
      <c r="AD127" s="153">
        <f t="shared" ca="1" si="74"/>
        <v>0</v>
      </c>
      <c r="AE127" s="153">
        <f t="shared" ca="1" si="74"/>
        <v>0</v>
      </c>
      <c r="AF127" s="153">
        <f t="shared" ca="1" si="74"/>
        <v>0</v>
      </c>
      <c r="AG127" s="153">
        <f t="shared" ca="1" si="74"/>
        <v>0</v>
      </c>
      <c r="AH127" s="154"/>
      <c r="AI127" s="155">
        <f ca="1">AG127-V127</f>
        <v>0</v>
      </c>
      <c r="AJ127" s="156"/>
      <c r="AM127" s="24" t="str">
        <f t="shared" si="67"/>
        <v>1</v>
      </c>
      <c r="AN127" s="24" t="str">
        <f t="shared" ca="1" si="68"/>
        <v>0</v>
      </c>
    </row>
    <row r="128" spans="1:40">
      <c r="AE128" s="188" t="s">
        <v>68</v>
      </c>
      <c r="AF128" s="189">
        <f ca="1">IF(AE127=0,0,(AF127/AE127))</f>
        <v>0</v>
      </c>
      <c r="AM128" s="24" t="str">
        <f t="shared" si="67"/>
        <v>1</v>
      </c>
      <c r="AN128" s="24" t="str">
        <f t="shared" si="68"/>
        <v>1</v>
      </c>
    </row>
    <row r="129" spans="10:40">
      <c r="W129" s="11"/>
      <c r="AM129" s="24" t="str">
        <f t="shared" si="67"/>
        <v>1</v>
      </c>
      <c r="AN129" s="24" t="str">
        <f t="shared" si="68"/>
        <v>1</v>
      </c>
    </row>
    <row r="130" spans="10:40">
      <c r="M130" s="57" t="s">
        <v>56</v>
      </c>
      <c r="N130" s="190"/>
      <c r="O130" s="190"/>
      <c r="P130" s="190"/>
      <c r="Q130" s="60" t="s">
        <v>73</v>
      </c>
      <c r="R130" s="59" t="s">
        <v>74</v>
      </c>
      <c r="S130" s="60" t="s">
        <v>75</v>
      </c>
      <c r="T130" s="59" t="s">
        <v>76</v>
      </c>
      <c r="U130" s="60" t="s">
        <v>77</v>
      </c>
      <c r="V130" s="59" t="s">
        <v>62</v>
      </c>
      <c r="W130" s="11"/>
      <c r="AM130" s="24" t="str">
        <f t="shared" si="67"/>
        <v>1</v>
      </c>
      <c r="AN130" s="24" t="str">
        <f t="shared" si="68"/>
        <v>1</v>
      </c>
    </row>
    <row r="131" spans="10:40">
      <c r="M131" s="191" t="s">
        <v>3</v>
      </c>
      <c r="N131" s="11"/>
      <c r="O131" s="11"/>
      <c r="P131" s="11"/>
      <c r="Q131" s="192">
        <f t="shared" ref="Q131:Q151" si="75">IF(U131=0,0,(U131/U$152))</f>
        <v>0</v>
      </c>
      <c r="R131" s="193">
        <f t="shared" ref="R131:R151" ca="1" si="76">IF(V131=0,0,(V131/V$152))</f>
        <v>0</v>
      </c>
      <c r="S131" s="194" t="s">
        <v>78</v>
      </c>
      <c r="T131" s="44" t="s">
        <v>78</v>
      </c>
      <c r="U131" s="195">
        <f t="shared" ref="U131:V151" si="77">SUMIF($D$31:$D$117,$M131,U$31:U$125)</f>
        <v>0</v>
      </c>
      <c r="V131" s="196">
        <f t="shared" ca="1" si="77"/>
        <v>0</v>
      </c>
      <c r="W131" s="11"/>
      <c r="X131" s="18" t="str">
        <f t="shared" ref="X131:X151" si="78">M131</f>
        <v>ManTech</v>
      </c>
      <c r="Y131" s="154">
        <f t="shared" ref="Y131:AG140" ca="1" si="79">SUMIF($D$31:$D$117,$M131,Y$31:Y$125)</f>
        <v>0</v>
      </c>
      <c r="Z131" s="154">
        <f t="shared" ca="1" si="79"/>
        <v>0</v>
      </c>
      <c r="AA131" s="154">
        <f t="shared" ca="1" si="79"/>
        <v>0</v>
      </c>
      <c r="AB131" s="154">
        <f t="shared" ca="1" si="79"/>
        <v>0</v>
      </c>
      <c r="AC131" s="154">
        <f t="shared" ca="1" si="79"/>
        <v>0</v>
      </c>
      <c r="AD131" s="154">
        <f t="shared" ca="1" si="79"/>
        <v>0</v>
      </c>
      <c r="AE131" s="154">
        <f t="shared" ca="1" si="79"/>
        <v>0</v>
      </c>
      <c r="AF131" s="154">
        <f t="shared" ca="1" si="79"/>
        <v>0</v>
      </c>
      <c r="AG131" s="154">
        <f t="shared" ca="1" si="79"/>
        <v>0</v>
      </c>
      <c r="AH131" s="154"/>
      <c r="AI131" s="155">
        <f t="shared" ref="AI131:AI152" ca="1" si="80">AG131-V131</f>
        <v>0</v>
      </c>
      <c r="AJ131" s="156"/>
      <c r="AM131" s="24" t="str">
        <f t="shared" si="67"/>
        <v>1</v>
      </c>
      <c r="AN131" s="24" t="str">
        <f t="shared" ca="1" si="68"/>
        <v>0</v>
      </c>
    </row>
    <row r="132" spans="10:40">
      <c r="J132" s="197"/>
      <c r="M132" s="191" t="s">
        <v>80</v>
      </c>
      <c r="N132" s="11"/>
      <c r="O132" s="11"/>
      <c r="P132" s="11"/>
      <c r="Q132" s="192">
        <f t="shared" si="75"/>
        <v>0</v>
      </c>
      <c r="R132" s="193">
        <f t="shared" si="76"/>
        <v>0</v>
      </c>
      <c r="S132" s="192">
        <f t="shared" ref="S132:S151" si="81">IF(U132=0,0,(U132/(U$152-U$131)))</f>
        <v>0</v>
      </c>
      <c r="T132" s="198">
        <f t="shared" ref="T132:T151" si="82">IF(V132=0,0,(V132/(V$152-V$131)))</f>
        <v>0</v>
      </c>
      <c r="U132" s="195">
        <f t="shared" si="77"/>
        <v>0</v>
      </c>
      <c r="V132" s="196">
        <f t="shared" si="77"/>
        <v>0</v>
      </c>
      <c r="W132" s="11"/>
      <c r="X132" s="18" t="str">
        <f t="shared" si="78"/>
        <v>Eurocity</v>
      </c>
      <c r="Y132" s="154">
        <f t="shared" si="79"/>
        <v>0</v>
      </c>
      <c r="Z132" s="154">
        <f t="shared" si="79"/>
        <v>0</v>
      </c>
      <c r="AA132" s="154">
        <f t="shared" si="79"/>
        <v>0</v>
      </c>
      <c r="AB132" s="154">
        <f t="shared" si="79"/>
        <v>0</v>
      </c>
      <c r="AC132" s="154">
        <f t="shared" si="79"/>
        <v>0</v>
      </c>
      <c r="AD132" s="154">
        <f t="shared" si="79"/>
        <v>0</v>
      </c>
      <c r="AE132" s="154">
        <f t="shared" si="79"/>
        <v>0</v>
      </c>
      <c r="AF132" s="154">
        <f t="shared" si="79"/>
        <v>0</v>
      </c>
      <c r="AG132" s="154">
        <f t="shared" si="79"/>
        <v>0</v>
      </c>
      <c r="AH132" s="154"/>
      <c r="AI132" s="155">
        <f t="shared" si="80"/>
        <v>0</v>
      </c>
      <c r="AJ132" s="156"/>
      <c r="AM132" s="24" t="str">
        <f t="shared" si="67"/>
        <v>0</v>
      </c>
      <c r="AN132" s="24" t="str">
        <f t="shared" si="68"/>
        <v>0</v>
      </c>
    </row>
    <row r="133" spans="10:40">
      <c r="J133" s="197"/>
      <c r="M133" s="191" t="s">
        <v>81</v>
      </c>
      <c r="N133" s="11"/>
      <c r="O133" s="11"/>
      <c r="P133" s="11"/>
      <c r="Q133" s="192">
        <f t="shared" si="75"/>
        <v>0</v>
      </c>
      <c r="R133" s="193">
        <f t="shared" si="76"/>
        <v>0</v>
      </c>
      <c r="S133" s="192">
        <f t="shared" si="81"/>
        <v>0</v>
      </c>
      <c r="T133" s="198">
        <f t="shared" si="82"/>
        <v>0</v>
      </c>
      <c r="U133" s="195">
        <f t="shared" si="77"/>
        <v>0</v>
      </c>
      <c r="V133" s="196">
        <f t="shared" si="77"/>
        <v>0</v>
      </c>
      <c r="W133" s="11"/>
      <c r="X133" s="18" t="str">
        <f t="shared" si="78"/>
        <v>Toffler</v>
      </c>
      <c r="Y133" s="154">
        <f t="shared" si="79"/>
        <v>0</v>
      </c>
      <c r="Z133" s="154">
        <f t="shared" si="79"/>
        <v>0</v>
      </c>
      <c r="AA133" s="154">
        <f t="shared" si="79"/>
        <v>0</v>
      </c>
      <c r="AB133" s="154">
        <f t="shared" si="79"/>
        <v>0</v>
      </c>
      <c r="AC133" s="154">
        <f t="shared" si="79"/>
        <v>0</v>
      </c>
      <c r="AD133" s="154">
        <f t="shared" si="79"/>
        <v>0</v>
      </c>
      <c r="AE133" s="154">
        <f t="shared" si="79"/>
        <v>0</v>
      </c>
      <c r="AF133" s="154">
        <f t="shared" si="79"/>
        <v>0</v>
      </c>
      <c r="AG133" s="154">
        <f t="shared" si="79"/>
        <v>0</v>
      </c>
      <c r="AH133" s="154"/>
      <c r="AI133" s="155">
        <f t="shared" si="80"/>
        <v>0</v>
      </c>
      <c r="AJ133" s="156"/>
      <c r="AM133" s="24" t="str">
        <f t="shared" si="67"/>
        <v>0</v>
      </c>
      <c r="AN133" s="24" t="str">
        <f t="shared" si="68"/>
        <v>0</v>
      </c>
    </row>
    <row r="134" spans="10:40">
      <c r="J134" s="197"/>
      <c r="M134" s="191" t="s">
        <v>82</v>
      </c>
      <c r="N134" s="11"/>
      <c r="O134" s="11"/>
      <c r="P134" s="11"/>
      <c r="Q134" s="192">
        <f t="shared" si="75"/>
        <v>0</v>
      </c>
      <c r="R134" s="193">
        <f t="shared" si="76"/>
        <v>0</v>
      </c>
      <c r="S134" s="192">
        <f t="shared" si="81"/>
        <v>0</v>
      </c>
      <c r="T134" s="198">
        <f t="shared" si="82"/>
        <v>0</v>
      </c>
      <c r="U134" s="195">
        <f t="shared" si="77"/>
        <v>0</v>
      </c>
      <c r="V134" s="196">
        <f t="shared" si="77"/>
        <v>0</v>
      </c>
      <c r="W134" s="11"/>
      <c r="X134" s="18" t="str">
        <f t="shared" si="78"/>
        <v>SAIC</v>
      </c>
      <c r="Y134" s="154">
        <f t="shared" si="79"/>
        <v>0</v>
      </c>
      <c r="Z134" s="154">
        <f t="shared" si="79"/>
        <v>0</v>
      </c>
      <c r="AA134" s="154">
        <f t="shared" si="79"/>
        <v>0</v>
      </c>
      <c r="AB134" s="154">
        <f t="shared" si="79"/>
        <v>0</v>
      </c>
      <c r="AC134" s="154">
        <f t="shared" si="79"/>
        <v>0</v>
      </c>
      <c r="AD134" s="154">
        <f t="shared" si="79"/>
        <v>0</v>
      </c>
      <c r="AE134" s="154">
        <f t="shared" si="79"/>
        <v>0</v>
      </c>
      <c r="AF134" s="154">
        <f t="shared" si="79"/>
        <v>0</v>
      </c>
      <c r="AG134" s="154">
        <f t="shared" si="79"/>
        <v>0</v>
      </c>
      <c r="AH134" s="154"/>
      <c r="AI134" s="155">
        <f t="shared" si="80"/>
        <v>0</v>
      </c>
      <c r="AJ134" s="156"/>
      <c r="AM134" s="24" t="str">
        <f t="shared" si="67"/>
        <v>0</v>
      </c>
      <c r="AN134" s="24" t="str">
        <f t="shared" si="68"/>
        <v>0</v>
      </c>
    </row>
    <row r="135" spans="10:40">
      <c r="M135" s="191" t="s">
        <v>83</v>
      </c>
      <c r="N135" s="11"/>
      <c r="O135" s="11"/>
      <c r="P135" s="11"/>
      <c r="Q135" s="192">
        <f t="shared" si="75"/>
        <v>0</v>
      </c>
      <c r="R135" s="193">
        <f t="shared" si="76"/>
        <v>0</v>
      </c>
      <c r="S135" s="192">
        <f t="shared" si="81"/>
        <v>0</v>
      </c>
      <c r="T135" s="198">
        <f t="shared" si="82"/>
        <v>0</v>
      </c>
      <c r="U135" s="195">
        <f t="shared" si="77"/>
        <v>0</v>
      </c>
      <c r="V135" s="196">
        <f t="shared" si="77"/>
        <v>0</v>
      </c>
      <c r="W135" s="11"/>
      <c r="X135" s="18" t="str">
        <f t="shared" si="78"/>
        <v>SQS</v>
      </c>
      <c r="Y135" s="154">
        <f t="shared" si="79"/>
        <v>0</v>
      </c>
      <c r="Z135" s="154">
        <f t="shared" si="79"/>
        <v>0</v>
      </c>
      <c r="AA135" s="154">
        <f t="shared" si="79"/>
        <v>0</v>
      </c>
      <c r="AB135" s="154">
        <f t="shared" si="79"/>
        <v>0</v>
      </c>
      <c r="AC135" s="154">
        <f t="shared" si="79"/>
        <v>0</v>
      </c>
      <c r="AD135" s="154">
        <f t="shared" si="79"/>
        <v>0</v>
      </c>
      <c r="AE135" s="154">
        <f t="shared" si="79"/>
        <v>0</v>
      </c>
      <c r="AF135" s="154">
        <f t="shared" si="79"/>
        <v>0</v>
      </c>
      <c r="AG135" s="154">
        <f t="shared" si="79"/>
        <v>0</v>
      </c>
      <c r="AH135" s="154"/>
      <c r="AI135" s="155">
        <f t="shared" si="80"/>
        <v>0</v>
      </c>
      <c r="AJ135" s="156"/>
      <c r="AM135" s="24" t="str">
        <f t="shared" si="67"/>
        <v>0</v>
      </c>
      <c r="AN135" s="24" t="str">
        <f t="shared" si="68"/>
        <v>0</v>
      </c>
    </row>
    <row r="136" spans="10:40">
      <c r="M136" s="191" t="s">
        <v>84</v>
      </c>
      <c r="N136" s="11"/>
      <c r="O136" s="11"/>
      <c r="P136" s="11"/>
      <c r="Q136" s="192">
        <f t="shared" si="75"/>
        <v>0</v>
      </c>
      <c r="R136" s="193">
        <f t="shared" si="76"/>
        <v>0</v>
      </c>
      <c r="S136" s="192">
        <f t="shared" si="81"/>
        <v>0</v>
      </c>
      <c r="T136" s="198">
        <f t="shared" si="82"/>
        <v>0</v>
      </c>
      <c r="U136" s="195">
        <f t="shared" si="77"/>
        <v>0</v>
      </c>
      <c r="V136" s="196">
        <f t="shared" si="77"/>
        <v>0</v>
      </c>
      <c r="W136" s="11"/>
      <c r="X136" s="18" t="str">
        <f t="shared" si="78"/>
        <v>CTC</v>
      </c>
      <c r="Y136" s="154">
        <f t="shared" si="79"/>
        <v>0</v>
      </c>
      <c r="Z136" s="154">
        <f t="shared" si="79"/>
        <v>0</v>
      </c>
      <c r="AA136" s="154">
        <f t="shared" si="79"/>
        <v>0</v>
      </c>
      <c r="AB136" s="154">
        <f t="shared" si="79"/>
        <v>0</v>
      </c>
      <c r="AC136" s="154">
        <f t="shared" si="79"/>
        <v>0</v>
      </c>
      <c r="AD136" s="154">
        <f t="shared" si="79"/>
        <v>0</v>
      </c>
      <c r="AE136" s="154">
        <f t="shared" si="79"/>
        <v>0</v>
      </c>
      <c r="AF136" s="154">
        <f t="shared" si="79"/>
        <v>0</v>
      </c>
      <c r="AG136" s="154">
        <f t="shared" si="79"/>
        <v>0</v>
      </c>
      <c r="AH136" s="154"/>
      <c r="AI136" s="155">
        <f t="shared" si="80"/>
        <v>0</v>
      </c>
      <c r="AJ136" s="156"/>
      <c r="AM136" s="24" t="str">
        <f t="shared" si="67"/>
        <v>0</v>
      </c>
      <c r="AN136" s="24" t="str">
        <f t="shared" si="68"/>
        <v>0</v>
      </c>
    </row>
    <row r="137" spans="10:40">
      <c r="M137" s="191" t="s">
        <v>132</v>
      </c>
      <c r="N137" s="11"/>
      <c r="O137" s="11"/>
      <c r="P137" s="11"/>
      <c r="Q137" s="192">
        <f t="shared" si="75"/>
        <v>0</v>
      </c>
      <c r="R137" s="193">
        <f t="shared" si="76"/>
        <v>0</v>
      </c>
      <c r="S137" s="192">
        <f t="shared" si="81"/>
        <v>0</v>
      </c>
      <c r="T137" s="198">
        <f t="shared" si="82"/>
        <v>0</v>
      </c>
      <c r="U137" s="195">
        <f t="shared" si="77"/>
        <v>0</v>
      </c>
      <c r="V137" s="196">
        <f t="shared" si="77"/>
        <v>0</v>
      </c>
      <c r="W137" s="11"/>
      <c r="X137" s="18" t="str">
        <f t="shared" si="78"/>
        <v>Sub 6</v>
      </c>
      <c r="Y137" s="154">
        <f t="shared" si="79"/>
        <v>0</v>
      </c>
      <c r="Z137" s="154">
        <f t="shared" si="79"/>
        <v>0</v>
      </c>
      <c r="AA137" s="154">
        <f t="shared" si="79"/>
        <v>0</v>
      </c>
      <c r="AB137" s="154">
        <f t="shared" si="79"/>
        <v>0</v>
      </c>
      <c r="AC137" s="154">
        <f t="shared" si="79"/>
        <v>0</v>
      </c>
      <c r="AD137" s="154">
        <f t="shared" si="79"/>
        <v>0</v>
      </c>
      <c r="AE137" s="154">
        <f t="shared" si="79"/>
        <v>0</v>
      </c>
      <c r="AF137" s="154">
        <f t="shared" si="79"/>
        <v>0</v>
      </c>
      <c r="AG137" s="154">
        <f t="shared" si="79"/>
        <v>0</v>
      </c>
      <c r="AH137" s="154"/>
      <c r="AI137" s="155">
        <f t="shared" si="80"/>
        <v>0</v>
      </c>
      <c r="AJ137" s="156"/>
      <c r="AM137" s="24" t="str">
        <f t="shared" si="67"/>
        <v>0</v>
      </c>
      <c r="AN137" s="24" t="str">
        <f t="shared" si="68"/>
        <v>0</v>
      </c>
    </row>
    <row r="138" spans="10:40">
      <c r="M138" s="191" t="s">
        <v>133</v>
      </c>
      <c r="N138" s="11"/>
      <c r="O138" s="11"/>
      <c r="P138" s="11"/>
      <c r="Q138" s="192">
        <f t="shared" si="75"/>
        <v>0</v>
      </c>
      <c r="R138" s="193">
        <f t="shared" si="76"/>
        <v>0</v>
      </c>
      <c r="S138" s="192">
        <f t="shared" si="81"/>
        <v>0</v>
      </c>
      <c r="T138" s="198">
        <f t="shared" si="82"/>
        <v>0</v>
      </c>
      <c r="U138" s="195">
        <f t="shared" si="77"/>
        <v>0</v>
      </c>
      <c r="V138" s="196">
        <f t="shared" si="77"/>
        <v>0</v>
      </c>
      <c r="W138" s="11"/>
      <c r="X138" s="18" t="str">
        <f t="shared" si="78"/>
        <v>Sub 7</v>
      </c>
      <c r="Y138" s="154">
        <f t="shared" si="79"/>
        <v>0</v>
      </c>
      <c r="Z138" s="154">
        <f t="shared" si="79"/>
        <v>0</v>
      </c>
      <c r="AA138" s="154">
        <f t="shared" si="79"/>
        <v>0</v>
      </c>
      <c r="AB138" s="154">
        <f t="shared" si="79"/>
        <v>0</v>
      </c>
      <c r="AC138" s="154">
        <f t="shared" si="79"/>
        <v>0</v>
      </c>
      <c r="AD138" s="154">
        <f t="shared" si="79"/>
        <v>0</v>
      </c>
      <c r="AE138" s="154">
        <f t="shared" si="79"/>
        <v>0</v>
      </c>
      <c r="AF138" s="154">
        <f t="shared" si="79"/>
        <v>0</v>
      </c>
      <c r="AG138" s="154">
        <f t="shared" si="79"/>
        <v>0</v>
      </c>
      <c r="AH138" s="154"/>
      <c r="AI138" s="155">
        <f t="shared" si="80"/>
        <v>0</v>
      </c>
      <c r="AJ138" s="156"/>
      <c r="AM138" s="24" t="str">
        <f t="shared" si="67"/>
        <v>0</v>
      </c>
      <c r="AN138" s="24" t="str">
        <f t="shared" si="68"/>
        <v>0</v>
      </c>
    </row>
    <row r="139" spans="10:40">
      <c r="M139" s="191" t="s">
        <v>134</v>
      </c>
      <c r="N139" s="11"/>
      <c r="O139" s="11"/>
      <c r="P139" s="11"/>
      <c r="Q139" s="192">
        <f t="shared" si="75"/>
        <v>0</v>
      </c>
      <c r="R139" s="193">
        <f t="shared" si="76"/>
        <v>0</v>
      </c>
      <c r="S139" s="192">
        <f t="shared" si="81"/>
        <v>0</v>
      </c>
      <c r="T139" s="198">
        <f t="shared" si="82"/>
        <v>0</v>
      </c>
      <c r="U139" s="195">
        <f t="shared" si="77"/>
        <v>0</v>
      </c>
      <c r="V139" s="196">
        <f t="shared" si="77"/>
        <v>0</v>
      </c>
      <c r="W139" s="11"/>
      <c r="X139" s="18" t="str">
        <f t="shared" si="78"/>
        <v>Sub 8</v>
      </c>
      <c r="Y139" s="154">
        <f t="shared" si="79"/>
        <v>0</v>
      </c>
      <c r="Z139" s="154">
        <f t="shared" si="79"/>
        <v>0</v>
      </c>
      <c r="AA139" s="154">
        <f t="shared" si="79"/>
        <v>0</v>
      </c>
      <c r="AB139" s="154">
        <f t="shared" si="79"/>
        <v>0</v>
      </c>
      <c r="AC139" s="154">
        <f t="shared" si="79"/>
        <v>0</v>
      </c>
      <c r="AD139" s="154">
        <f t="shared" si="79"/>
        <v>0</v>
      </c>
      <c r="AE139" s="154">
        <f t="shared" si="79"/>
        <v>0</v>
      </c>
      <c r="AF139" s="154">
        <f t="shared" si="79"/>
        <v>0</v>
      </c>
      <c r="AG139" s="154">
        <f t="shared" si="79"/>
        <v>0</v>
      </c>
      <c r="AH139" s="154"/>
      <c r="AI139" s="155">
        <f t="shared" si="80"/>
        <v>0</v>
      </c>
      <c r="AJ139" s="156"/>
      <c r="AM139" s="24" t="str">
        <f t="shared" si="67"/>
        <v>0</v>
      </c>
      <c r="AN139" s="24" t="str">
        <f t="shared" si="68"/>
        <v>0</v>
      </c>
    </row>
    <row r="140" spans="10:40">
      <c r="M140" s="191" t="s">
        <v>135</v>
      </c>
      <c r="N140" s="11"/>
      <c r="O140" s="11"/>
      <c r="P140" s="11"/>
      <c r="Q140" s="192">
        <f t="shared" si="75"/>
        <v>0</v>
      </c>
      <c r="R140" s="193">
        <f t="shared" si="76"/>
        <v>0</v>
      </c>
      <c r="S140" s="192">
        <f t="shared" si="81"/>
        <v>0</v>
      </c>
      <c r="T140" s="198">
        <f t="shared" si="82"/>
        <v>0</v>
      </c>
      <c r="U140" s="195">
        <f t="shared" si="77"/>
        <v>0</v>
      </c>
      <c r="V140" s="196">
        <f t="shared" si="77"/>
        <v>0</v>
      </c>
      <c r="W140" s="11"/>
      <c r="X140" s="18" t="str">
        <f t="shared" si="78"/>
        <v>Sub 9</v>
      </c>
      <c r="Y140" s="154">
        <f t="shared" si="79"/>
        <v>0</v>
      </c>
      <c r="Z140" s="154">
        <f t="shared" si="79"/>
        <v>0</v>
      </c>
      <c r="AA140" s="154">
        <f t="shared" si="79"/>
        <v>0</v>
      </c>
      <c r="AB140" s="154">
        <f t="shared" si="79"/>
        <v>0</v>
      </c>
      <c r="AC140" s="154">
        <f t="shared" si="79"/>
        <v>0</v>
      </c>
      <c r="AD140" s="154">
        <f t="shared" si="79"/>
        <v>0</v>
      </c>
      <c r="AE140" s="154">
        <f t="shared" si="79"/>
        <v>0</v>
      </c>
      <c r="AF140" s="154">
        <f t="shared" si="79"/>
        <v>0</v>
      </c>
      <c r="AG140" s="154">
        <f t="shared" si="79"/>
        <v>0</v>
      </c>
      <c r="AH140" s="154"/>
      <c r="AI140" s="155">
        <f t="shared" si="80"/>
        <v>0</v>
      </c>
      <c r="AJ140" s="156"/>
      <c r="AM140" s="24" t="str">
        <f t="shared" si="67"/>
        <v>0</v>
      </c>
      <c r="AN140" s="24" t="str">
        <f t="shared" si="68"/>
        <v>0</v>
      </c>
    </row>
    <row r="141" spans="10:40">
      <c r="M141" s="191" t="s">
        <v>136</v>
      </c>
      <c r="N141" s="11"/>
      <c r="O141" s="11"/>
      <c r="P141" s="11"/>
      <c r="Q141" s="192">
        <f t="shared" si="75"/>
        <v>0</v>
      </c>
      <c r="R141" s="193">
        <f t="shared" si="76"/>
        <v>0</v>
      </c>
      <c r="S141" s="192">
        <f t="shared" si="81"/>
        <v>0</v>
      </c>
      <c r="T141" s="198">
        <f t="shared" si="82"/>
        <v>0</v>
      </c>
      <c r="U141" s="195">
        <f t="shared" si="77"/>
        <v>0</v>
      </c>
      <c r="V141" s="196">
        <f t="shared" si="77"/>
        <v>0</v>
      </c>
      <c r="W141" s="11"/>
      <c r="X141" s="18" t="str">
        <f t="shared" si="78"/>
        <v>Sub 10</v>
      </c>
      <c r="Y141" s="154">
        <f t="shared" ref="Y141:AG151" si="83">SUMIF($D$31:$D$117,$M141,Y$31:Y$125)</f>
        <v>0</v>
      </c>
      <c r="Z141" s="154">
        <f t="shared" si="83"/>
        <v>0</v>
      </c>
      <c r="AA141" s="154">
        <f t="shared" si="83"/>
        <v>0</v>
      </c>
      <c r="AB141" s="154">
        <f t="shared" si="83"/>
        <v>0</v>
      </c>
      <c r="AC141" s="154">
        <f t="shared" si="83"/>
        <v>0</v>
      </c>
      <c r="AD141" s="154">
        <f t="shared" si="83"/>
        <v>0</v>
      </c>
      <c r="AE141" s="154">
        <f t="shared" si="83"/>
        <v>0</v>
      </c>
      <c r="AF141" s="154">
        <f t="shared" si="83"/>
        <v>0</v>
      </c>
      <c r="AG141" s="154">
        <f t="shared" si="83"/>
        <v>0</v>
      </c>
      <c r="AH141" s="154"/>
      <c r="AI141" s="155">
        <f t="shared" si="80"/>
        <v>0</v>
      </c>
      <c r="AJ141" s="156"/>
      <c r="AM141" s="24" t="str">
        <f t="shared" si="67"/>
        <v>0</v>
      </c>
      <c r="AN141" s="24" t="str">
        <f t="shared" si="68"/>
        <v>0</v>
      </c>
    </row>
    <row r="142" spans="10:40">
      <c r="M142" s="191" t="s">
        <v>137</v>
      </c>
      <c r="N142" s="11"/>
      <c r="O142" s="11"/>
      <c r="P142" s="11"/>
      <c r="Q142" s="192">
        <f t="shared" si="75"/>
        <v>0</v>
      </c>
      <c r="R142" s="193">
        <f t="shared" si="76"/>
        <v>0</v>
      </c>
      <c r="S142" s="192">
        <f t="shared" si="81"/>
        <v>0</v>
      </c>
      <c r="T142" s="198">
        <f t="shared" si="82"/>
        <v>0</v>
      </c>
      <c r="U142" s="195">
        <f t="shared" si="77"/>
        <v>0</v>
      </c>
      <c r="V142" s="196">
        <f t="shared" si="77"/>
        <v>0</v>
      </c>
      <c r="W142" s="11"/>
      <c r="X142" s="18" t="str">
        <f t="shared" si="78"/>
        <v>Sub 11</v>
      </c>
      <c r="Y142" s="154">
        <f t="shared" si="83"/>
        <v>0</v>
      </c>
      <c r="Z142" s="154">
        <f t="shared" si="83"/>
        <v>0</v>
      </c>
      <c r="AA142" s="154">
        <f t="shared" si="83"/>
        <v>0</v>
      </c>
      <c r="AB142" s="154">
        <f t="shared" si="83"/>
        <v>0</v>
      </c>
      <c r="AC142" s="154">
        <f t="shared" si="83"/>
        <v>0</v>
      </c>
      <c r="AD142" s="154">
        <f t="shared" si="83"/>
        <v>0</v>
      </c>
      <c r="AE142" s="154">
        <f t="shared" si="83"/>
        <v>0</v>
      </c>
      <c r="AF142" s="154">
        <f t="shared" si="83"/>
        <v>0</v>
      </c>
      <c r="AG142" s="154">
        <f t="shared" si="83"/>
        <v>0</v>
      </c>
      <c r="AH142" s="154"/>
      <c r="AI142" s="155">
        <f t="shared" si="80"/>
        <v>0</v>
      </c>
      <c r="AJ142" s="156"/>
      <c r="AM142" s="24" t="str">
        <f t="shared" si="67"/>
        <v>0</v>
      </c>
      <c r="AN142" s="24" t="str">
        <f t="shared" si="68"/>
        <v>0</v>
      </c>
    </row>
    <row r="143" spans="10:40">
      <c r="M143" s="191" t="s">
        <v>138</v>
      </c>
      <c r="N143" s="11"/>
      <c r="O143" s="11"/>
      <c r="P143" s="11"/>
      <c r="Q143" s="192">
        <f t="shared" si="75"/>
        <v>0</v>
      </c>
      <c r="R143" s="193">
        <f t="shared" si="76"/>
        <v>0</v>
      </c>
      <c r="S143" s="192">
        <f t="shared" si="81"/>
        <v>0</v>
      </c>
      <c r="T143" s="198">
        <f t="shared" si="82"/>
        <v>0</v>
      </c>
      <c r="U143" s="195">
        <f t="shared" si="77"/>
        <v>0</v>
      </c>
      <c r="V143" s="196">
        <f t="shared" si="77"/>
        <v>0</v>
      </c>
      <c r="W143" s="11"/>
      <c r="X143" s="18" t="str">
        <f t="shared" si="78"/>
        <v>Sub 12</v>
      </c>
      <c r="Y143" s="154">
        <f t="shared" si="83"/>
        <v>0</v>
      </c>
      <c r="Z143" s="154">
        <f t="shared" si="83"/>
        <v>0</v>
      </c>
      <c r="AA143" s="154">
        <f t="shared" si="83"/>
        <v>0</v>
      </c>
      <c r="AB143" s="154">
        <f t="shared" si="83"/>
        <v>0</v>
      </c>
      <c r="AC143" s="154">
        <f t="shared" si="83"/>
        <v>0</v>
      </c>
      <c r="AD143" s="154">
        <f t="shared" si="83"/>
        <v>0</v>
      </c>
      <c r="AE143" s="154">
        <f t="shared" si="83"/>
        <v>0</v>
      </c>
      <c r="AF143" s="154">
        <f t="shared" si="83"/>
        <v>0</v>
      </c>
      <c r="AG143" s="154">
        <f t="shared" si="83"/>
        <v>0</v>
      </c>
      <c r="AH143" s="154"/>
      <c r="AI143" s="155">
        <f t="shared" si="80"/>
        <v>0</v>
      </c>
      <c r="AJ143" s="156"/>
      <c r="AM143" s="24" t="str">
        <f t="shared" si="67"/>
        <v>0</v>
      </c>
      <c r="AN143" s="24" t="str">
        <f t="shared" si="68"/>
        <v>0</v>
      </c>
    </row>
    <row r="144" spans="10:40">
      <c r="M144" s="191" t="s">
        <v>139</v>
      </c>
      <c r="N144" s="11"/>
      <c r="O144" s="11"/>
      <c r="P144" s="11"/>
      <c r="Q144" s="192">
        <f t="shared" si="75"/>
        <v>0</v>
      </c>
      <c r="R144" s="193">
        <f t="shared" si="76"/>
        <v>0</v>
      </c>
      <c r="S144" s="192">
        <f t="shared" si="81"/>
        <v>0</v>
      </c>
      <c r="T144" s="198">
        <f t="shared" si="82"/>
        <v>0</v>
      </c>
      <c r="U144" s="195">
        <f t="shared" si="77"/>
        <v>0</v>
      </c>
      <c r="V144" s="196">
        <f t="shared" si="77"/>
        <v>0</v>
      </c>
      <c r="W144" s="11"/>
      <c r="X144" s="18" t="str">
        <f t="shared" si="78"/>
        <v>Sub 13</v>
      </c>
      <c r="Y144" s="154">
        <f t="shared" si="83"/>
        <v>0</v>
      </c>
      <c r="Z144" s="154">
        <f t="shared" si="83"/>
        <v>0</v>
      </c>
      <c r="AA144" s="154">
        <f t="shared" si="83"/>
        <v>0</v>
      </c>
      <c r="AB144" s="154">
        <f t="shared" si="83"/>
        <v>0</v>
      </c>
      <c r="AC144" s="154">
        <f t="shared" si="83"/>
        <v>0</v>
      </c>
      <c r="AD144" s="154">
        <f t="shared" si="83"/>
        <v>0</v>
      </c>
      <c r="AE144" s="154">
        <f t="shared" si="83"/>
        <v>0</v>
      </c>
      <c r="AF144" s="154">
        <f t="shared" si="83"/>
        <v>0</v>
      </c>
      <c r="AG144" s="154">
        <f t="shared" si="83"/>
        <v>0</v>
      </c>
      <c r="AH144" s="154"/>
      <c r="AI144" s="155">
        <f t="shared" si="80"/>
        <v>0</v>
      </c>
      <c r="AJ144" s="156"/>
      <c r="AM144" s="24" t="str">
        <f t="shared" si="67"/>
        <v>0</v>
      </c>
      <c r="AN144" s="24" t="str">
        <f t="shared" si="68"/>
        <v>0</v>
      </c>
    </row>
    <row r="145" spans="13:40">
      <c r="M145" s="191" t="s">
        <v>140</v>
      </c>
      <c r="N145" s="11"/>
      <c r="O145" s="11"/>
      <c r="P145" s="11"/>
      <c r="Q145" s="192">
        <f t="shared" si="75"/>
        <v>0</v>
      </c>
      <c r="R145" s="193">
        <f t="shared" si="76"/>
        <v>0</v>
      </c>
      <c r="S145" s="192">
        <f t="shared" si="81"/>
        <v>0</v>
      </c>
      <c r="T145" s="198">
        <f t="shared" si="82"/>
        <v>0</v>
      </c>
      <c r="U145" s="195">
        <f t="shared" si="77"/>
        <v>0</v>
      </c>
      <c r="V145" s="196">
        <f t="shared" si="77"/>
        <v>0</v>
      </c>
      <c r="W145" s="11"/>
      <c r="X145" s="18" t="str">
        <f t="shared" si="78"/>
        <v>Sub 14</v>
      </c>
      <c r="Y145" s="154">
        <f t="shared" si="83"/>
        <v>0</v>
      </c>
      <c r="Z145" s="154">
        <f t="shared" si="83"/>
        <v>0</v>
      </c>
      <c r="AA145" s="154">
        <f t="shared" si="83"/>
        <v>0</v>
      </c>
      <c r="AB145" s="154">
        <f t="shared" si="83"/>
        <v>0</v>
      </c>
      <c r="AC145" s="154">
        <f t="shared" si="83"/>
        <v>0</v>
      </c>
      <c r="AD145" s="154">
        <f t="shared" si="83"/>
        <v>0</v>
      </c>
      <c r="AE145" s="154">
        <f t="shared" si="83"/>
        <v>0</v>
      </c>
      <c r="AF145" s="154">
        <f t="shared" si="83"/>
        <v>0</v>
      </c>
      <c r="AG145" s="154">
        <f t="shared" si="83"/>
        <v>0</v>
      </c>
      <c r="AH145" s="154"/>
      <c r="AI145" s="155">
        <f t="shared" si="80"/>
        <v>0</v>
      </c>
      <c r="AJ145" s="156"/>
      <c r="AM145" s="24" t="str">
        <f t="shared" si="67"/>
        <v>0</v>
      </c>
      <c r="AN145" s="24" t="str">
        <f t="shared" si="68"/>
        <v>0</v>
      </c>
    </row>
    <row r="146" spans="13:40">
      <c r="M146" s="191" t="s">
        <v>141</v>
      </c>
      <c r="N146" s="11"/>
      <c r="O146" s="11"/>
      <c r="P146" s="11"/>
      <c r="Q146" s="192">
        <f t="shared" si="75"/>
        <v>0</v>
      </c>
      <c r="R146" s="193">
        <f t="shared" si="76"/>
        <v>0</v>
      </c>
      <c r="S146" s="192">
        <f t="shared" si="81"/>
        <v>0</v>
      </c>
      <c r="T146" s="198">
        <f t="shared" si="82"/>
        <v>0</v>
      </c>
      <c r="U146" s="195">
        <f t="shared" si="77"/>
        <v>0</v>
      </c>
      <c r="V146" s="196">
        <f t="shared" si="77"/>
        <v>0</v>
      </c>
      <c r="W146" s="11"/>
      <c r="X146" s="18" t="str">
        <f t="shared" si="78"/>
        <v>Sub 15</v>
      </c>
      <c r="Y146" s="154">
        <f t="shared" si="83"/>
        <v>0</v>
      </c>
      <c r="Z146" s="154">
        <f t="shared" si="83"/>
        <v>0</v>
      </c>
      <c r="AA146" s="154">
        <f t="shared" si="83"/>
        <v>0</v>
      </c>
      <c r="AB146" s="154">
        <f t="shared" si="83"/>
        <v>0</v>
      </c>
      <c r="AC146" s="154">
        <f t="shared" si="83"/>
        <v>0</v>
      </c>
      <c r="AD146" s="154">
        <f t="shared" si="83"/>
        <v>0</v>
      </c>
      <c r="AE146" s="154">
        <f t="shared" si="83"/>
        <v>0</v>
      </c>
      <c r="AF146" s="154">
        <f t="shared" si="83"/>
        <v>0</v>
      </c>
      <c r="AG146" s="154">
        <f t="shared" si="83"/>
        <v>0</v>
      </c>
      <c r="AH146" s="154"/>
      <c r="AI146" s="155">
        <f t="shared" si="80"/>
        <v>0</v>
      </c>
      <c r="AJ146" s="156"/>
      <c r="AM146" s="24" t="str">
        <f t="shared" si="67"/>
        <v>0</v>
      </c>
      <c r="AN146" s="24" t="str">
        <f t="shared" si="68"/>
        <v>0</v>
      </c>
    </row>
    <row r="147" spans="13:40">
      <c r="M147" s="191" t="s">
        <v>142</v>
      </c>
      <c r="N147" s="11"/>
      <c r="O147" s="11"/>
      <c r="P147" s="11"/>
      <c r="Q147" s="192">
        <f t="shared" si="75"/>
        <v>0</v>
      </c>
      <c r="R147" s="193">
        <f t="shared" si="76"/>
        <v>0</v>
      </c>
      <c r="S147" s="192">
        <f t="shared" si="81"/>
        <v>0</v>
      </c>
      <c r="T147" s="198">
        <f t="shared" si="82"/>
        <v>0</v>
      </c>
      <c r="U147" s="195">
        <f t="shared" si="77"/>
        <v>0</v>
      </c>
      <c r="V147" s="196">
        <f t="shared" si="77"/>
        <v>0</v>
      </c>
      <c r="W147" s="11"/>
      <c r="X147" s="18" t="str">
        <f t="shared" si="78"/>
        <v>Sub 16</v>
      </c>
      <c r="Y147" s="154">
        <f t="shared" si="83"/>
        <v>0</v>
      </c>
      <c r="Z147" s="154">
        <f t="shared" si="83"/>
        <v>0</v>
      </c>
      <c r="AA147" s="154">
        <f t="shared" si="83"/>
        <v>0</v>
      </c>
      <c r="AB147" s="154">
        <f t="shared" si="83"/>
        <v>0</v>
      </c>
      <c r="AC147" s="154">
        <f t="shared" si="83"/>
        <v>0</v>
      </c>
      <c r="AD147" s="154">
        <f t="shared" si="83"/>
        <v>0</v>
      </c>
      <c r="AE147" s="154">
        <f t="shared" si="83"/>
        <v>0</v>
      </c>
      <c r="AF147" s="154">
        <f t="shared" si="83"/>
        <v>0</v>
      </c>
      <c r="AG147" s="154">
        <f t="shared" si="83"/>
        <v>0</v>
      </c>
      <c r="AH147" s="154"/>
      <c r="AI147" s="155">
        <f t="shared" si="80"/>
        <v>0</v>
      </c>
      <c r="AJ147" s="156"/>
      <c r="AM147" s="24" t="str">
        <f t="shared" si="67"/>
        <v>0</v>
      </c>
      <c r="AN147" s="24" t="str">
        <f t="shared" si="68"/>
        <v>0</v>
      </c>
    </row>
    <row r="148" spans="13:40">
      <c r="M148" s="191" t="s">
        <v>143</v>
      </c>
      <c r="N148" s="11"/>
      <c r="O148" s="11"/>
      <c r="P148" s="11"/>
      <c r="Q148" s="192">
        <f t="shared" si="75"/>
        <v>0</v>
      </c>
      <c r="R148" s="193">
        <f t="shared" si="76"/>
        <v>0</v>
      </c>
      <c r="S148" s="192">
        <f t="shared" si="81"/>
        <v>0</v>
      </c>
      <c r="T148" s="198">
        <f t="shared" si="82"/>
        <v>0</v>
      </c>
      <c r="U148" s="195">
        <f t="shared" si="77"/>
        <v>0</v>
      </c>
      <c r="V148" s="196">
        <f t="shared" si="77"/>
        <v>0</v>
      </c>
      <c r="W148" s="11"/>
      <c r="X148" s="18" t="str">
        <f t="shared" si="78"/>
        <v>Sub 17</v>
      </c>
      <c r="Y148" s="154">
        <f t="shared" si="83"/>
        <v>0</v>
      </c>
      <c r="Z148" s="154">
        <f t="shared" si="83"/>
        <v>0</v>
      </c>
      <c r="AA148" s="154">
        <f t="shared" si="83"/>
        <v>0</v>
      </c>
      <c r="AB148" s="154">
        <f t="shared" si="83"/>
        <v>0</v>
      </c>
      <c r="AC148" s="154">
        <f t="shared" si="83"/>
        <v>0</v>
      </c>
      <c r="AD148" s="154">
        <f t="shared" si="83"/>
        <v>0</v>
      </c>
      <c r="AE148" s="154">
        <f t="shared" si="83"/>
        <v>0</v>
      </c>
      <c r="AF148" s="154">
        <f t="shared" si="83"/>
        <v>0</v>
      </c>
      <c r="AG148" s="154">
        <f t="shared" si="83"/>
        <v>0</v>
      </c>
      <c r="AH148" s="154"/>
      <c r="AI148" s="155">
        <f t="shared" si="80"/>
        <v>0</v>
      </c>
      <c r="AJ148" s="156"/>
      <c r="AM148" s="24" t="str">
        <f t="shared" si="67"/>
        <v>0</v>
      </c>
      <c r="AN148" s="24" t="str">
        <f t="shared" si="68"/>
        <v>0</v>
      </c>
    </row>
    <row r="149" spans="13:40">
      <c r="M149" s="191" t="s">
        <v>144</v>
      </c>
      <c r="N149" s="11"/>
      <c r="O149" s="11"/>
      <c r="P149" s="11"/>
      <c r="Q149" s="192">
        <f t="shared" si="75"/>
        <v>0</v>
      </c>
      <c r="R149" s="193">
        <f t="shared" si="76"/>
        <v>0</v>
      </c>
      <c r="S149" s="192">
        <f t="shared" si="81"/>
        <v>0</v>
      </c>
      <c r="T149" s="198">
        <f t="shared" si="82"/>
        <v>0</v>
      </c>
      <c r="U149" s="195">
        <f t="shared" si="77"/>
        <v>0</v>
      </c>
      <c r="V149" s="196">
        <f t="shared" si="77"/>
        <v>0</v>
      </c>
      <c r="W149" s="11"/>
      <c r="X149" s="18" t="str">
        <f t="shared" si="78"/>
        <v>Sub 18</v>
      </c>
      <c r="Y149" s="154">
        <f t="shared" si="83"/>
        <v>0</v>
      </c>
      <c r="Z149" s="154">
        <f t="shared" si="83"/>
        <v>0</v>
      </c>
      <c r="AA149" s="154">
        <f t="shared" si="83"/>
        <v>0</v>
      </c>
      <c r="AB149" s="154">
        <f t="shared" si="83"/>
        <v>0</v>
      </c>
      <c r="AC149" s="154">
        <f t="shared" si="83"/>
        <v>0</v>
      </c>
      <c r="AD149" s="154">
        <f t="shared" si="83"/>
        <v>0</v>
      </c>
      <c r="AE149" s="154">
        <f t="shared" si="83"/>
        <v>0</v>
      </c>
      <c r="AF149" s="154">
        <f t="shared" si="83"/>
        <v>0</v>
      </c>
      <c r="AG149" s="154">
        <f t="shared" si="83"/>
        <v>0</v>
      </c>
      <c r="AH149" s="154"/>
      <c r="AI149" s="155">
        <f t="shared" si="80"/>
        <v>0</v>
      </c>
      <c r="AJ149" s="156"/>
      <c r="AM149" s="24" t="str">
        <f t="shared" si="67"/>
        <v>0</v>
      </c>
      <c r="AN149" s="24" t="str">
        <f t="shared" si="68"/>
        <v>0</v>
      </c>
    </row>
    <row r="150" spans="13:40">
      <c r="M150" s="191" t="s">
        <v>145</v>
      </c>
      <c r="N150" s="11"/>
      <c r="O150" s="11"/>
      <c r="P150" s="11"/>
      <c r="Q150" s="192">
        <f t="shared" si="75"/>
        <v>0</v>
      </c>
      <c r="R150" s="193">
        <f t="shared" si="76"/>
        <v>0</v>
      </c>
      <c r="S150" s="192">
        <f t="shared" si="81"/>
        <v>0</v>
      </c>
      <c r="T150" s="198">
        <f t="shared" si="82"/>
        <v>0</v>
      </c>
      <c r="U150" s="195">
        <f t="shared" si="77"/>
        <v>0</v>
      </c>
      <c r="V150" s="196">
        <f t="shared" si="77"/>
        <v>0</v>
      </c>
      <c r="W150" s="11"/>
      <c r="X150" s="18" t="str">
        <f t="shared" si="78"/>
        <v>Sub 19</v>
      </c>
      <c r="Y150" s="154">
        <f t="shared" si="83"/>
        <v>0</v>
      </c>
      <c r="Z150" s="154">
        <f t="shared" si="83"/>
        <v>0</v>
      </c>
      <c r="AA150" s="154">
        <f t="shared" si="83"/>
        <v>0</v>
      </c>
      <c r="AB150" s="154">
        <f t="shared" si="83"/>
        <v>0</v>
      </c>
      <c r="AC150" s="154">
        <f t="shared" si="83"/>
        <v>0</v>
      </c>
      <c r="AD150" s="154">
        <f t="shared" si="83"/>
        <v>0</v>
      </c>
      <c r="AE150" s="154">
        <f t="shared" si="83"/>
        <v>0</v>
      </c>
      <c r="AF150" s="154">
        <f t="shared" si="83"/>
        <v>0</v>
      </c>
      <c r="AG150" s="154">
        <f t="shared" si="83"/>
        <v>0</v>
      </c>
      <c r="AH150" s="154"/>
      <c r="AI150" s="155">
        <f t="shared" si="80"/>
        <v>0</v>
      </c>
      <c r="AJ150" s="156"/>
      <c r="AM150" s="24" t="str">
        <f t="shared" si="67"/>
        <v>0</v>
      </c>
      <c r="AN150" s="24" t="str">
        <f t="shared" si="68"/>
        <v>0</v>
      </c>
    </row>
    <row r="151" spans="13:40">
      <c r="M151" s="191" t="s">
        <v>146</v>
      </c>
      <c r="N151" s="11"/>
      <c r="O151" s="11"/>
      <c r="P151" s="11"/>
      <c r="Q151" s="192">
        <f t="shared" si="75"/>
        <v>0</v>
      </c>
      <c r="R151" s="193">
        <f t="shared" si="76"/>
        <v>0</v>
      </c>
      <c r="S151" s="192">
        <f t="shared" si="81"/>
        <v>0</v>
      </c>
      <c r="T151" s="198">
        <f t="shared" si="82"/>
        <v>0</v>
      </c>
      <c r="U151" s="195">
        <f t="shared" si="77"/>
        <v>0</v>
      </c>
      <c r="V151" s="196">
        <f t="shared" si="77"/>
        <v>0</v>
      </c>
      <c r="W151" s="11"/>
      <c r="X151" s="18" t="str">
        <f t="shared" si="78"/>
        <v>Sub 20</v>
      </c>
      <c r="Y151" s="154">
        <f t="shared" si="83"/>
        <v>0</v>
      </c>
      <c r="Z151" s="154">
        <f t="shared" si="83"/>
        <v>0</v>
      </c>
      <c r="AA151" s="154">
        <f t="shared" si="83"/>
        <v>0</v>
      </c>
      <c r="AB151" s="154">
        <f t="shared" si="83"/>
        <v>0</v>
      </c>
      <c r="AC151" s="154">
        <f t="shared" si="83"/>
        <v>0</v>
      </c>
      <c r="AD151" s="154">
        <f t="shared" si="83"/>
        <v>0</v>
      </c>
      <c r="AE151" s="154">
        <f t="shared" si="83"/>
        <v>0</v>
      </c>
      <c r="AF151" s="154">
        <f t="shared" si="83"/>
        <v>0</v>
      </c>
      <c r="AG151" s="154">
        <f t="shared" si="83"/>
        <v>0</v>
      </c>
      <c r="AH151" s="154"/>
      <c r="AI151" s="155">
        <f t="shared" si="80"/>
        <v>0</v>
      </c>
      <c r="AJ151" s="156"/>
      <c r="AM151" s="24" t="str">
        <f t="shared" si="67"/>
        <v>0</v>
      </c>
      <c r="AN151" s="24" t="str">
        <f t="shared" si="68"/>
        <v>0</v>
      </c>
    </row>
    <row r="152" spans="13:40" ht="13.5" thickBot="1">
      <c r="M152" s="199" t="s">
        <v>79</v>
      </c>
      <c r="N152" s="200"/>
      <c r="O152" s="200"/>
      <c r="P152" s="200"/>
      <c r="Q152" s="199"/>
      <c r="R152" s="201"/>
      <c r="S152" s="199"/>
      <c r="T152" s="202"/>
      <c r="U152" s="203">
        <f>SUM(U131:U151)</f>
        <v>0</v>
      </c>
      <c r="V152" s="204">
        <f ca="1">SUM(V131:V151)</f>
        <v>0</v>
      </c>
      <c r="W152" s="11"/>
      <c r="Y152" s="205">
        <f t="shared" ref="Y152:AG152" ca="1" si="84">SUM(Y131:Y151)</f>
        <v>0</v>
      </c>
      <c r="Z152" s="205">
        <f t="shared" ca="1" si="84"/>
        <v>0</v>
      </c>
      <c r="AA152" s="205">
        <f t="shared" ca="1" si="84"/>
        <v>0</v>
      </c>
      <c r="AB152" s="205">
        <f t="shared" ca="1" si="84"/>
        <v>0</v>
      </c>
      <c r="AC152" s="205">
        <f t="shared" ca="1" si="84"/>
        <v>0</v>
      </c>
      <c r="AD152" s="205">
        <f t="shared" ca="1" si="84"/>
        <v>0</v>
      </c>
      <c r="AE152" s="205">
        <f t="shared" ca="1" si="84"/>
        <v>0</v>
      </c>
      <c r="AF152" s="205">
        <f t="shared" ca="1" si="84"/>
        <v>0</v>
      </c>
      <c r="AG152" s="205">
        <f t="shared" ca="1" si="84"/>
        <v>0</v>
      </c>
      <c r="AH152" s="154"/>
      <c r="AI152" s="155">
        <f t="shared" ca="1" si="80"/>
        <v>0</v>
      </c>
      <c r="AJ152" s="156"/>
      <c r="AM152" s="24" t="str">
        <f t="shared" si="67"/>
        <v>1</v>
      </c>
      <c r="AN152" s="24" t="str">
        <f t="shared" ca="1" si="68"/>
        <v>0</v>
      </c>
    </row>
    <row r="153" spans="13:40" ht="13.5" thickTop="1">
      <c r="M153" s="206"/>
      <c r="N153" s="159"/>
      <c r="O153" s="159"/>
      <c r="P153" s="159"/>
      <c r="Q153" s="159"/>
      <c r="R153" s="159"/>
      <c r="S153" s="159"/>
      <c r="T153" s="159"/>
      <c r="U153" s="159"/>
      <c r="V153" s="207"/>
      <c r="W153" s="11"/>
      <c r="AM153" s="24" t="str">
        <f t="shared" si="67"/>
        <v>1</v>
      </c>
      <c r="AN153" s="24" t="str">
        <f t="shared" si="68"/>
        <v>1</v>
      </c>
    </row>
  </sheetData>
  <autoFilter ref="AM29:AN29"/>
  <mergeCells count="1">
    <mergeCell ref="C2:I2"/>
  </mergeCells>
  <phoneticPr fontId="0" type="noConversion"/>
  <conditionalFormatting sqref="M24">
    <cfRule type="cellIs" dxfId="1" priority="1" stopIfTrue="1" operator="greaterThan">
      <formula>0</formula>
    </cfRule>
  </conditionalFormatting>
  <dataValidations count="2">
    <dataValidation type="list" allowBlank="1" showInputMessage="1" showErrorMessage="1" sqref="I33:I113">
      <formula1>$I$9:$I$25</formula1>
    </dataValidation>
    <dataValidation type="list" allowBlank="1" showInputMessage="1" showErrorMessage="1" sqref="D33:D113">
      <formula1>$M$131:$M$151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28" max="22" man="1"/>
  </rowBreaks>
  <colBreaks count="1" manualBreakCount="1">
    <brk id="22" max="8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53"/>
  <sheetViews>
    <sheetView showGridLines="0" zoomScale="85" zoomScaleNormal="70" zoomScaleSheetLayoutView="85" workbookViewId="0">
      <selection activeCell="C30" sqref="C30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 collapsed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124</v>
      </c>
      <c r="D1" s="14"/>
      <c r="E1" s="14"/>
      <c r="F1" s="14"/>
      <c r="G1" s="15"/>
      <c r="H1" s="15"/>
      <c r="I1" s="14"/>
      <c r="J1" s="16" t="s">
        <v>9</v>
      </c>
      <c r="K1" s="13" t="s">
        <v>126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125</v>
      </c>
      <c r="D2" s="208"/>
      <c r="E2" s="208"/>
      <c r="F2" s="208"/>
      <c r="G2" s="208"/>
      <c r="H2" s="208"/>
      <c r="I2" s="209"/>
      <c r="J2" s="21" t="s">
        <v>11</v>
      </c>
      <c r="K2" s="22" t="s">
        <v>127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128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148</v>
      </c>
      <c r="C8" s="52">
        <v>40787</v>
      </c>
      <c r="D8" s="53">
        <v>41152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130</v>
      </c>
      <c r="H9" s="62" t="s">
        <v>30</v>
      </c>
      <c r="I9" s="63" t="s">
        <v>30</v>
      </c>
      <c r="J9" s="64">
        <v>3.3000000000000002E-2</v>
      </c>
      <c r="K9" s="65">
        <v>1.0817614737499996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9.0300000000000005E-2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1.0817614737499996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9.0300000000000005E-2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1.0817614737499996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9.0300000000000005E-2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1.0817614737499996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9.0300000000000005E-2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9.0300000000000005E-2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9.0300000000000005E-2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9.0300000000000005E-2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9.0300000000000005E-2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131</v>
      </c>
      <c r="H13" s="73" t="str">
        <f>H$9</f>
        <v>Contr</v>
      </c>
      <c r="I13" s="74" t="s">
        <v>34</v>
      </c>
      <c r="J13" s="64">
        <v>3.3000000000000002E-2</v>
      </c>
      <c r="K13" s="65">
        <v>1.0817614737499996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8.8800000000000004E-2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1.0817614737499996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8.8800000000000004E-2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1.0817614737499996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8.8800000000000004E-2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1.0817614737499996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8.8800000000000004E-2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131</v>
      </c>
      <c r="H15" s="73" t="str">
        <f>H$9</f>
        <v>Contr</v>
      </c>
      <c r="I15" s="74" t="s">
        <v>36</v>
      </c>
      <c r="J15" s="64">
        <v>3.3000000000000002E-2</v>
      </c>
      <c r="K15" s="65">
        <v>1.0817614737499996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8.8800000000000004E-2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1.0817614737499996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8.8800000000000004E-2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1.0817614737499996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8.8800000000000004E-2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1.0817614737499996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8.8800000000000004E-2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1.0817614737499996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9.0300000000000005E-2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1.0817614737499996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9.0300000000000005E-2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1.0817614737499996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9.0300000000000005E-2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1.0817614737499996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9.0300000000000005E-2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9.0300000000000005E-2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9.0300000000000005E-2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9.0300000000000005E-2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9.0300000000000005E-2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128</v>
      </c>
      <c r="I21" s="83" t="s">
        <v>42</v>
      </c>
      <c r="J21" s="64">
        <v>0</v>
      </c>
      <c r="K21" s="65">
        <v>1</v>
      </c>
      <c r="L21" s="66"/>
      <c r="M21" s="66">
        <v>2.9100000000000001E-2</v>
      </c>
      <c r="N21" s="67">
        <v>0</v>
      </c>
      <c r="O21" s="67">
        <v>0</v>
      </c>
      <c r="P21" s="67">
        <v>0</v>
      </c>
      <c r="Q21" s="66">
        <v>9.0300000000000005E-2</v>
      </c>
      <c r="R21" s="68"/>
      <c r="S21" s="77">
        <f t="shared" si="10"/>
        <v>0.15</v>
      </c>
      <c r="T21" s="11">
        <f>ROUND(((1+$M$21)+(($M$21)*$Q$21))*(1+$S$21),4)</f>
        <v>1.1865000000000001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2.9100000000000001E-2</v>
      </c>
      <c r="AB21" s="66">
        <f t="shared" si="6"/>
        <v>0</v>
      </c>
      <c r="AC21" s="66">
        <f t="shared" si="7"/>
        <v>0</v>
      </c>
      <c r="AD21" s="66">
        <f t="shared" si="8"/>
        <v>9.0300000000000005E-2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2.9100000000000001E-2</v>
      </c>
      <c r="N22" s="91">
        <v>0</v>
      </c>
      <c r="O22" s="91">
        <v>0</v>
      </c>
      <c r="P22" s="91">
        <v>0</v>
      </c>
      <c r="Q22" s="90">
        <v>9.0300000000000005E-2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2.9100000000000001E-2</v>
      </c>
      <c r="AB22" s="89">
        <f t="shared" si="6"/>
        <v>0</v>
      </c>
      <c r="AC22" s="89">
        <f t="shared" si="7"/>
        <v>0</v>
      </c>
      <c r="AD22" s="90">
        <f t="shared" si="8"/>
        <v>9.0300000000000005E-2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2.9100000000000001E-2</v>
      </c>
      <c r="N23" s="99">
        <v>0</v>
      </c>
      <c r="O23" s="99">
        <v>0</v>
      </c>
      <c r="P23" s="99">
        <v>0</v>
      </c>
      <c r="Q23" s="98">
        <v>9.0300000000000005E-2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2.9100000000000001E-2</v>
      </c>
      <c r="AB23" s="98">
        <f t="shared" si="6"/>
        <v>0</v>
      </c>
      <c r="AC23" s="98">
        <f t="shared" si="7"/>
        <v>0</v>
      </c>
      <c r="AD23" s="98">
        <f t="shared" si="8"/>
        <v>9.0300000000000005E-2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9.0300000000000005E-2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9.0300000000000005E-2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197</v>
      </c>
      <c r="U30" s="43" t="s">
        <v>61</v>
      </c>
      <c r="V30" s="130" t="s">
        <v>62</v>
      </c>
      <c r="W30" s="131"/>
      <c r="Y30" s="126" t="s">
        <v>63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64</v>
      </c>
      <c r="AH30" s="43"/>
      <c r="AI30" s="126" t="s">
        <v>65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63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85</v>
      </c>
      <c r="C33" s="11"/>
      <c r="D33" s="147" t="s">
        <v>3</v>
      </c>
      <c r="E33" s="11"/>
      <c r="F33" s="148" t="s">
        <v>175</v>
      </c>
      <c r="G33" s="149" t="str">
        <f t="shared" ref="G33:G68" si="13">D33&amp;A33&amp;F33&amp;I33</f>
        <v>ManTech1SCIA-3-A-12Govt</v>
      </c>
      <c r="H33" s="149"/>
      <c r="I33" s="147" t="s">
        <v>31</v>
      </c>
      <c r="J33" s="84">
        <v>410.72</v>
      </c>
      <c r="K33" s="84">
        <f t="shared" ref="K33:K68" ca="1" si="14">ROUND($J33*(VLOOKUP($I33,$I$9:$S$24,K$6,FALSE)),2)</f>
        <v>444.3</v>
      </c>
      <c r="L33" s="84">
        <f t="shared" ref="L33:L68" ca="1" si="15">$K33*(VLOOKUP($I33,$I$9:$S$24,L$6,FALSE))</f>
        <v>187.31688</v>
      </c>
      <c r="M33" s="84">
        <f t="shared" ref="M33:M68" ca="1" si="16">($K33+$L33)*(VLOOKUP($I33,$I$9:$S$24,M$6,FALSE))</f>
        <v>0</v>
      </c>
      <c r="N33" s="84">
        <f t="shared" ref="N33:N68" ca="1" si="17">$K33*(VLOOKUP($I33,$I$9:$S$24,N$6,FALSE))</f>
        <v>0</v>
      </c>
      <c r="O33" s="150">
        <f t="shared" ref="O33:O68" si="18">IF(D33="ManTech",$O$29,0)</f>
        <v>519.33333333333337</v>
      </c>
      <c r="P33" s="84">
        <f t="shared" ref="P33:P68" ca="1" si="19">$K33*($P$29/100)</f>
        <v>0</v>
      </c>
      <c r="Q33" s="84">
        <f t="shared" ref="Q33:Q68" ca="1" si="20">IF($D33="ManTech",(SUM($K33:$P33)*(VLOOKUP($I33,$I$9:$S$24,Q$6,FALSE))),(IF(M33=0,((SUM(K33,N33:P33))*(VLOOKUP($I33,$I$9:$S$24,Q$6,FALSE))),(SUM($M33:$P33)*(VLOOKUP($I33,$I$9:$S$24,Q$6,FALSE))))))</f>
        <v>103.93080426400002</v>
      </c>
      <c r="R33" s="84">
        <f t="shared" ref="R33:R68" ca="1" si="21">SUM(K33:Q33)</f>
        <v>1254.8810175973335</v>
      </c>
      <c r="S33" s="84">
        <f t="shared" ref="S33:S68" ca="1" si="22">(R33*(VLOOKUP($I33,$I$9:$S$24,S$6,FALSE)))</f>
        <v>188.23215263960003</v>
      </c>
      <c r="T33" s="84">
        <f t="shared" ref="T33:T68" ca="1" si="23">ROUND(SUM(R33:S33),2)</f>
        <v>1443.11</v>
      </c>
      <c r="U33" s="151">
        <v>0</v>
      </c>
      <c r="V33" s="152">
        <f t="shared" ref="V33:V68" ca="1" si="24">$T33*$U33</f>
        <v>0</v>
      </c>
      <c r="Y33" s="153">
        <f t="shared" ref="Y33:Y68" ca="1" si="25">K33*$U33</f>
        <v>0</v>
      </c>
      <c r="Z33" s="153">
        <f t="shared" ref="Z33:Z68" ca="1" si="26">L33*$U33</f>
        <v>0</v>
      </c>
      <c r="AA33" s="153">
        <f t="shared" ref="AA33:AA68" ca="1" si="27">M33*$U33</f>
        <v>0</v>
      </c>
      <c r="AB33" s="153">
        <f t="shared" ref="AB33:AB68" ca="1" si="28">N33*$U33</f>
        <v>0</v>
      </c>
      <c r="AC33" s="153">
        <f t="shared" ref="AC33:AC68" ca="1" si="29">P33*$U33</f>
        <v>0</v>
      </c>
      <c r="AD33" s="153">
        <f t="shared" ref="AD33:AD68" ca="1" si="30">Q33*$U33</f>
        <v>0</v>
      </c>
      <c r="AE33" s="153">
        <f t="shared" ref="AE33:AE68" ca="1" si="31">SUM(Y33:AD33)</f>
        <v>0</v>
      </c>
      <c r="AF33" s="153">
        <f t="shared" ref="AF33:AF68" ca="1" si="32">S33*$U33</f>
        <v>0</v>
      </c>
      <c r="AG33" s="153">
        <f t="shared" ref="AG33:AG68" ca="1" si="33">SUM(AE33:AF33)</f>
        <v>0</v>
      </c>
      <c r="AH33" s="154"/>
      <c r="AI33" s="155">
        <f t="shared" ref="AI33:AI68" ca="1" si="34">AG33-V33</f>
        <v>0</v>
      </c>
      <c r="AJ33" s="156"/>
      <c r="AM33" s="24" t="str">
        <f t="shared" ref="AM33:AM68" ca="1" si="35">IF((OR((T33=""),(T33&gt;0))),"1","0")</f>
        <v>1</v>
      </c>
      <c r="AN33" s="24" t="str">
        <f t="shared" ref="AN33:AN68" ca="1" si="36">IF((OR((V33=""),(V33&gt;0))),"1","0")</f>
        <v>0</v>
      </c>
    </row>
    <row r="34" spans="1:40">
      <c r="A34" s="11">
        <f t="shared" ref="A34:A68" si="37">A33+1</f>
        <v>2</v>
      </c>
      <c r="B34" s="146" t="s">
        <v>86</v>
      </c>
      <c r="C34" s="11"/>
      <c r="D34" s="147" t="s">
        <v>3</v>
      </c>
      <c r="E34" s="11"/>
      <c r="F34" s="148" t="s">
        <v>176</v>
      </c>
      <c r="G34" s="149" t="str">
        <f t="shared" si="13"/>
        <v>ManTech2SCIA-3-A-11Govt</v>
      </c>
      <c r="H34" s="149"/>
      <c r="I34" s="147" t="s">
        <v>31</v>
      </c>
      <c r="J34" s="84">
        <v>375.76</v>
      </c>
      <c r="K34" s="84">
        <f t="shared" ca="1" si="14"/>
        <v>406.48</v>
      </c>
      <c r="L34" s="84">
        <f t="shared" ca="1" si="15"/>
        <v>171.37196800000001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99.075832710400007</v>
      </c>
      <c r="R34" s="84">
        <f t="shared" ca="1" si="21"/>
        <v>1196.2611340437334</v>
      </c>
      <c r="S34" s="84">
        <f t="shared" ca="1" si="22"/>
        <v>179.43917010656</v>
      </c>
      <c r="T34" s="84">
        <f t="shared" ca="1" si="23"/>
        <v>1375.7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87</v>
      </c>
      <c r="C35" s="11"/>
      <c r="D35" s="147" t="s">
        <v>3</v>
      </c>
      <c r="E35" s="11"/>
      <c r="F35" s="148" t="s">
        <v>177</v>
      </c>
      <c r="G35" s="149" t="str">
        <f t="shared" si="13"/>
        <v>ManTech3SCIA-3-A-08Govt</v>
      </c>
      <c r="H35" s="149"/>
      <c r="I35" s="147" t="s">
        <v>31</v>
      </c>
      <c r="J35" s="84">
        <v>259.76</v>
      </c>
      <c r="K35" s="84">
        <f t="shared" ca="1" si="14"/>
        <v>281</v>
      </c>
      <c r="L35" s="84">
        <f t="shared" ca="1" si="15"/>
        <v>118.4696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82.967904880000006</v>
      </c>
      <c r="R35" s="84">
        <f t="shared" ca="1" si="21"/>
        <v>1001.7708382133334</v>
      </c>
      <c r="S35" s="84">
        <f t="shared" ca="1" si="22"/>
        <v>150.26562573199999</v>
      </c>
      <c r="T35" s="84">
        <f t="shared" ca="1" si="23"/>
        <v>1152.04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88</v>
      </c>
      <c r="C36" s="11"/>
      <c r="D36" s="147" t="s">
        <v>3</v>
      </c>
      <c r="E36" s="11"/>
      <c r="F36" s="148" t="s">
        <v>178</v>
      </c>
      <c r="G36" s="149" t="str">
        <f t="shared" si="13"/>
        <v>ManTech4INTL-3-A-12Govt</v>
      </c>
      <c r="H36" s="149"/>
      <c r="I36" s="147" t="s">
        <v>31</v>
      </c>
      <c r="J36" s="84">
        <v>375.6</v>
      </c>
      <c r="K36" s="84">
        <f t="shared" ca="1" si="14"/>
        <v>406.31</v>
      </c>
      <c r="L36" s="84">
        <f t="shared" ca="1" si="15"/>
        <v>171.300296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99.054009728800011</v>
      </c>
      <c r="R36" s="84">
        <f t="shared" ca="1" si="21"/>
        <v>1195.9976390621334</v>
      </c>
      <c r="S36" s="84">
        <f t="shared" ca="1" si="22"/>
        <v>179.39964585932</v>
      </c>
      <c r="T36" s="84">
        <f t="shared" ca="1" si="23"/>
        <v>1375.4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89</v>
      </c>
      <c r="C37" s="11"/>
      <c r="D37" s="147" t="s">
        <v>3</v>
      </c>
      <c r="E37" s="11"/>
      <c r="F37" s="148" t="s">
        <v>179</v>
      </c>
      <c r="G37" s="149" t="str">
        <f t="shared" si="13"/>
        <v>ManTech5INTL-3-A-11Govt</v>
      </c>
      <c r="H37" s="149"/>
      <c r="I37" s="147" t="s">
        <v>31</v>
      </c>
      <c r="J37" s="84">
        <v>329.2</v>
      </c>
      <c r="K37" s="84">
        <f t="shared" ca="1" si="14"/>
        <v>356.12</v>
      </c>
      <c r="L37" s="84">
        <f t="shared" ca="1" si="15"/>
        <v>150.14019199999998</v>
      </c>
      <c r="M37" s="84">
        <f t="shared" ca="1" si="16"/>
        <v>0</v>
      </c>
      <c r="N37" s="84">
        <f t="shared" ca="1" si="17"/>
        <v>0</v>
      </c>
      <c r="O37" s="150">
        <f t="shared" si="18"/>
        <v>519.33333333333337</v>
      </c>
      <c r="P37" s="84">
        <f t="shared" ca="1" si="19"/>
        <v>0</v>
      </c>
      <c r="Q37" s="84">
        <f t="shared" ca="1" si="20"/>
        <v>92.611095337599991</v>
      </c>
      <c r="R37" s="84">
        <f t="shared" ca="1" si="21"/>
        <v>1118.2046206709333</v>
      </c>
      <c r="S37" s="84">
        <f t="shared" ca="1" si="22"/>
        <v>167.73069310064</v>
      </c>
      <c r="T37" s="84">
        <f t="shared" ca="1" si="23"/>
        <v>1285.94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1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90</v>
      </c>
      <c r="C38" s="11"/>
      <c r="D38" s="147" t="s">
        <v>3</v>
      </c>
      <c r="E38" s="11"/>
      <c r="F38" s="148" t="s">
        <v>180</v>
      </c>
      <c r="G38" s="149" t="str">
        <f t="shared" si="13"/>
        <v>ManTech6INTL-3-A-08Govt</v>
      </c>
      <c r="H38" s="149"/>
      <c r="I38" s="147" t="s">
        <v>31</v>
      </c>
      <c r="J38" s="84">
        <v>234.4</v>
      </c>
      <c r="K38" s="84">
        <f t="shared" ca="1" si="14"/>
        <v>253.56</v>
      </c>
      <c r="L38" s="84">
        <f t="shared" ca="1" si="15"/>
        <v>106.90089599999999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79.445418908800008</v>
      </c>
      <c r="R38" s="84">
        <f t="shared" ca="1" si="21"/>
        <v>959.23964824213328</v>
      </c>
      <c r="S38" s="84">
        <f t="shared" ca="1" si="22"/>
        <v>143.88594723631999</v>
      </c>
      <c r="T38" s="84">
        <f t="shared" ca="1" si="23"/>
        <v>1103.1300000000001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91</v>
      </c>
      <c r="C39" s="11"/>
      <c r="D39" s="147" t="s">
        <v>3</v>
      </c>
      <c r="E39" s="11"/>
      <c r="F39" s="148" t="s">
        <v>178</v>
      </c>
      <c r="G39" s="149" t="str">
        <f t="shared" si="13"/>
        <v>ManTech7INTL-3-A-12Govt</v>
      </c>
      <c r="H39" s="149"/>
      <c r="I39" s="147" t="s">
        <v>31</v>
      </c>
      <c r="J39" s="84">
        <v>375.6</v>
      </c>
      <c r="K39" s="84">
        <f t="shared" ca="1" si="14"/>
        <v>406.31</v>
      </c>
      <c r="L39" s="84">
        <f t="shared" ca="1" si="15"/>
        <v>171.300296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99.054009728800011</v>
      </c>
      <c r="R39" s="84">
        <f t="shared" ca="1" si="21"/>
        <v>1195.9976390621334</v>
      </c>
      <c r="S39" s="84">
        <f t="shared" ca="1" si="22"/>
        <v>179.39964585932</v>
      </c>
      <c r="T39" s="84">
        <f t="shared" ca="1" si="23"/>
        <v>1375.4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92</v>
      </c>
      <c r="C40" s="11"/>
      <c r="D40" s="147" t="s">
        <v>3</v>
      </c>
      <c r="E40" s="11"/>
      <c r="F40" s="148" t="s">
        <v>179</v>
      </c>
      <c r="G40" s="149" t="str">
        <f t="shared" si="13"/>
        <v>ManTech8INTL-3-A-11Govt</v>
      </c>
      <c r="H40" s="149"/>
      <c r="I40" s="147" t="s">
        <v>31</v>
      </c>
      <c r="J40" s="84">
        <v>329.2</v>
      </c>
      <c r="K40" s="84">
        <f t="shared" ca="1" si="14"/>
        <v>356.12</v>
      </c>
      <c r="L40" s="84">
        <f t="shared" ca="1" si="15"/>
        <v>150.14019199999998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92.611095337599991</v>
      </c>
      <c r="R40" s="84">
        <f t="shared" ca="1" si="21"/>
        <v>1118.2046206709333</v>
      </c>
      <c r="S40" s="84">
        <f t="shared" ca="1" si="22"/>
        <v>167.73069310064</v>
      </c>
      <c r="T40" s="84">
        <f t="shared" ca="1" si="23"/>
        <v>1285.94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93</v>
      </c>
      <c r="C41" s="11"/>
      <c r="D41" s="147" t="s">
        <v>3</v>
      </c>
      <c r="E41" s="11"/>
      <c r="F41" s="148" t="s">
        <v>180</v>
      </c>
      <c r="G41" s="149" t="str">
        <f t="shared" si="13"/>
        <v>ManTech9INTL-3-A-08Govt</v>
      </c>
      <c r="H41" s="149"/>
      <c r="I41" s="147" t="s">
        <v>31</v>
      </c>
      <c r="J41" s="84">
        <v>234.4</v>
      </c>
      <c r="K41" s="84">
        <f t="shared" ca="1" si="14"/>
        <v>253.56</v>
      </c>
      <c r="L41" s="84">
        <f t="shared" ca="1" si="15"/>
        <v>106.90089599999999</v>
      </c>
      <c r="M41" s="84">
        <f t="shared" ca="1" si="16"/>
        <v>0</v>
      </c>
      <c r="N41" s="84">
        <f t="shared" ca="1" si="17"/>
        <v>0</v>
      </c>
      <c r="O41" s="150">
        <f t="shared" si="18"/>
        <v>519.33333333333337</v>
      </c>
      <c r="P41" s="84">
        <f t="shared" ca="1" si="19"/>
        <v>0</v>
      </c>
      <c r="Q41" s="84">
        <f t="shared" ca="1" si="20"/>
        <v>79.445418908800008</v>
      </c>
      <c r="R41" s="84">
        <f t="shared" ca="1" si="21"/>
        <v>959.23964824213328</v>
      </c>
      <c r="S41" s="84">
        <f t="shared" ca="1" si="22"/>
        <v>143.88594723631999</v>
      </c>
      <c r="T41" s="84">
        <f t="shared" ca="1" si="23"/>
        <v>1103.1300000000001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1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94</v>
      </c>
      <c r="C42" s="11"/>
      <c r="D42" s="147" t="s">
        <v>3</v>
      </c>
      <c r="E42" s="11"/>
      <c r="F42" s="148" t="s">
        <v>181</v>
      </c>
      <c r="G42" s="149" t="str">
        <f t="shared" si="13"/>
        <v>ManTech10ITEK-3-A-12Govt</v>
      </c>
      <c r="H42" s="149"/>
      <c r="I42" s="147" t="s">
        <v>31</v>
      </c>
      <c r="J42" s="84">
        <v>410.48</v>
      </c>
      <c r="K42" s="84">
        <f t="shared" ca="1" si="14"/>
        <v>444.04</v>
      </c>
      <c r="L42" s="84">
        <f t="shared" ca="1" si="15"/>
        <v>187.20726400000001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103.89742793920003</v>
      </c>
      <c r="R42" s="84">
        <f t="shared" ca="1" si="21"/>
        <v>1254.4780252725336</v>
      </c>
      <c r="S42" s="84">
        <f t="shared" ca="1" si="22"/>
        <v>188.17170379088003</v>
      </c>
      <c r="T42" s="84">
        <f t="shared" ca="1" si="23"/>
        <v>1442.65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95</v>
      </c>
      <c r="C43" s="11"/>
      <c r="D43" s="147" t="s">
        <v>3</v>
      </c>
      <c r="E43" s="11"/>
      <c r="F43" s="148" t="s">
        <v>182</v>
      </c>
      <c r="G43" s="149" t="str">
        <f t="shared" si="13"/>
        <v>ManTech11ITEK-3-A-11Govt</v>
      </c>
      <c r="H43" s="149"/>
      <c r="I43" s="147" t="s">
        <v>31</v>
      </c>
      <c r="J43" s="84">
        <v>363.76</v>
      </c>
      <c r="K43" s="84">
        <f t="shared" ca="1" si="14"/>
        <v>393.5</v>
      </c>
      <c r="L43" s="84">
        <f t="shared" ca="1" si="15"/>
        <v>165.89959999999999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97.40958388</v>
      </c>
      <c r="R43" s="84">
        <f t="shared" ca="1" si="21"/>
        <v>1176.1425172133331</v>
      </c>
      <c r="S43" s="84">
        <f t="shared" ca="1" si="22"/>
        <v>176.42137758199996</v>
      </c>
      <c r="T43" s="84">
        <f t="shared" ca="1" si="23"/>
        <v>1352.56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96</v>
      </c>
      <c r="C44" s="11"/>
      <c r="D44" s="147" t="s">
        <v>3</v>
      </c>
      <c r="E44" s="11"/>
      <c r="F44" s="148" t="s">
        <v>183</v>
      </c>
      <c r="G44" s="149" t="str">
        <f t="shared" si="13"/>
        <v>ManTech12ITEK-3-A-08Govt</v>
      </c>
      <c r="H44" s="149"/>
      <c r="I44" s="147" t="s">
        <v>31</v>
      </c>
      <c r="J44" s="84">
        <v>237.28</v>
      </c>
      <c r="K44" s="84">
        <f t="shared" ca="1" si="14"/>
        <v>256.68</v>
      </c>
      <c r="L44" s="84">
        <f t="shared" ca="1" si="15"/>
        <v>108.21628799999999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79.84593480640001</v>
      </c>
      <c r="R44" s="84">
        <f t="shared" ca="1" si="21"/>
        <v>964.07555613973341</v>
      </c>
      <c r="S44" s="84">
        <f t="shared" ca="1" si="22"/>
        <v>144.61133342095999</v>
      </c>
      <c r="T44" s="84">
        <f t="shared" ca="1" si="23"/>
        <v>1108.69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97</v>
      </c>
      <c r="C45" s="11"/>
      <c r="D45" s="147" t="s">
        <v>3</v>
      </c>
      <c r="E45" s="11"/>
      <c r="F45" s="148" t="s">
        <v>149</v>
      </c>
      <c r="G45" s="149" t="str">
        <f t="shared" si="13"/>
        <v>ManTech13E&amp;SS-3-A-12Govt</v>
      </c>
      <c r="H45" s="149"/>
      <c r="I45" s="147" t="s">
        <v>31</v>
      </c>
      <c r="J45" s="84">
        <v>430.24</v>
      </c>
      <c r="K45" s="84">
        <f t="shared" ca="1" si="14"/>
        <v>465.42</v>
      </c>
      <c r="L45" s="84">
        <f t="shared" ca="1" si="15"/>
        <v>196.22107199999999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106.64198880160001</v>
      </c>
      <c r="R45" s="84">
        <f t="shared" ca="1" si="21"/>
        <v>1287.6163941349334</v>
      </c>
      <c r="S45" s="84">
        <f t="shared" ca="1" si="22"/>
        <v>193.14245912024001</v>
      </c>
      <c r="T45" s="84">
        <f t="shared" ca="1" si="23"/>
        <v>1480.76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98</v>
      </c>
      <c r="C46" s="11"/>
      <c r="D46" s="147" t="s">
        <v>3</v>
      </c>
      <c r="E46" s="11"/>
      <c r="F46" s="148" t="s">
        <v>150</v>
      </c>
      <c r="G46" s="149" t="str">
        <f t="shared" si="13"/>
        <v>ManTech14E&amp;SS-3-A-11Govt</v>
      </c>
      <c r="H46" s="149"/>
      <c r="I46" s="147" t="s">
        <v>31</v>
      </c>
      <c r="J46" s="84">
        <v>370.72</v>
      </c>
      <c r="K46" s="84">
        <f t="shared" ca="1" si="14"/>
        <v>401.03</v>
      </c>
      <c r="L46" s="84">
        <f t="shared" ca="1" si="15"/>
        <v>169.07424799999998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98.376213594400014</v>
      </c>
      <c r="R46" s="84">
        <f t="shared" ca="1" si="21"/>
        <v>1187.8137949277334</v>
      </c>
      <c r="S46" s="84">
        <f t="shared" ca="1" si="22"/>
        <v>178.17206923916001</v>
      </c>
      <c r="T46" s="84">
        <f t="shared" ca="1" si="23"/>
        <v>1365.99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99</v>
      </c>
      <c r="C47" s="11"/>
      <c r="D47" s="147" t="s">
        <v>3</v>
      </c>
      <c r="E47" s="11"/>
      <c r="F47" s="148" t="s">
        <v>184</v>
      </c>
      <c r="G47" s="149" t="str">
        <f t="shared" si="13"/>
        <v>ManTech15E&amp;SS-3-A-08Govt</v>
      </c>
      <c r="H47" s="149"/>
      <c r="I47" s="147" t="s">
        <v>31</v>
      </c>
      <c r="J47" s="84">
        <v>235.76</v>
      </c>
      <c r="K47" s="84">
        <f t="shared" ca="1" si="14"/>
        <v>255.04</v>
      </c>
      <c r="L47" s="84">
        <f t="shared" ca="1" si="15"/>
        <v>107.52486399999999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79.635407219200019</v>
      </c>
      <c r="R47" s="84">
        <f t="shared" ca="1" si="21"/>
        <v>961.53360455253346</v>
      </c>
      <c r="S47" s="84">
        <f t="shared" ca="1" si="22"/>
        <v>144.23004068288</v>
      </c>
      <c r="T47" s="84">
        <f t="shared" ca="1" si="23"/>
        <v>1105.76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100</v>
      </c>
      <c r="C48" s="11"/>
      <c r="D48" s="147" t="s">
        <v>3</v>
      </c>
      <c r="E48" s="11"/>
      <c r="F48" s="148" t="s">
        <v>181</v>
      </c>
      <c r="G48" s="149" t="str">
        <f t="shared" si="13"/>
        <v>ManTech16ITEK-3-A-12Govt</v>
      </c>
      <c r="H48" s="149"/>
      <c r="I48" s="147" t="s">
        <v>31</v>
      </c>
      <c r="J48" s="84">
        <v>410.48</v>
      </c>
      <c r="K48" s="84">
        <f t="shared" ca="1" si="14"/>
        <v>444.04</v>
      </c>
      <c r="L48" s="84">
        <f t="shared" ca="1" si="15"/>
        <v>187.20726400000001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103.89742793920003</v>
      </c>
      <c r="R48" s="84">
        <f t="shared" ca="1" si="21"/>
        <v>1254.4780252725336</v>
      </c>
      <c r="S48" s="84">
        <f t="shared" ca="1" si="22"/>
        <v>188.17170379088003</v>
      </c>
      <c r="T48" s="84">
        <f t="shared" ca="1" si="23"/>
        <v>1442.65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101</v>
      </c>
      <c r="C49" s="11"/>
      <c r="D49" s="147" t="s">
        <v>3</v>
      </c>
      <c r="E49" s="11"/>
      <c r="F49" s="148" t="s">
        <v>182</v>
      </c>
      <c r="G49" s="149" t="str">
        <f t="shared" si="13"/>
        <v>ManTech17ITEK-3-A-11Govt</v>
      </c>
      <c r="H49" s="149"/>
      <c r="I49" s="147" t="s">
        <v>31</v>
      </c>
      <c r="J49" s="84">
        <v>363.76</v>
      </c>
      <c r="K49" s="84">
        <f t="shared" ca="1" si="14"/>
        <v>393.5</v>
      </c>
      <c r="L49" s="84">
        <f t="shared" ca="1" si="15"/>
        <v>165.89959999999999</v>
      </c>
      <c r="M49" s="84">
        <f t="shared" ca="1" si="16"/>
        <v>0</v>
      </c>
      <c r="N49" s="84">
        <f t="shared" ca="1" si="17"/>
        <v>0</v>
      </c>
      <c r="O49" s="150">
        <f t="shared" si="18"/>
        <v>519.33333333333337</v>
      </c>
      <c r="P49" s="84">
        <f t="shared" ca="1" si="19"/>
        <v>0</v>
      </c>
      <c r="Q49" s="84">
        <f t="shared" ca="1" si="20"/>
        <v>97.40958388</v>
      </c>
      <c r="R49" s="84">
        <f t="shared" ca="1" si="21"/>
        <v>1176.1425172133331</v>
      </c>
      <c r="S49" s="84">
        <f t="shared" ca="1" si="22"/>
        <v>176.42137758199996</v>
      </c>
      <c r="T49" s="84">
        <f t="shared" ca="1" si="23"/>
        <v>1352.56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1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102</v>
      </c>
      <c r="C50" s="11"/>
      <c r="D50" s="147" t="s">
        <v>3</v>
      </c>
      <c r="E50" s="11"/>
      <c r="F50" s="148" t="s">
        <v>183</v>
      </c>
      <c r="G50" s="149" t="str">
        <f t="shared" si="13"/>
        <v>ManTech18ITEK-3-A-08Govt</v>
      </c>
      <c r="H50" s="149"/>
      <c r="I50" s="147" t="s">
        <v>31</v>
      </c>
      <c r="J50" s="84">
        <v>237.28</v>
      </c>
      <c r="K50" s="84">
        <f t="shared" ca="1" si="14"/>
        <v>256.68</v>
      </c>
      <c r="L50" s="84">
        <f t="shared" ca="1" si="15"/>
        <v>108.21628799999999</v>
      </c>
      <c r="M50" s="84">
        <f t="shared" ca="1" si="16"/>
        <v>0</v>
      </c>
      <c r="N50" s="84">
        <f t="shared" ca="1" si="17"/>
        <v>0</v>
      </c>
      <c r="O50" s="150">
        <f t="shared" si="18"/>
        <v>519.33333333333337</v>
      </c>
      <c r="P50" s="84">
        <f t="shared" ca="1" si="19"/>
        <v>0</v>
      </c>
      <c r="Q50" s="84">
        <f t="shared" ca="1" si="20"/>
        <v>79.84593480640001</v>
      </c>
      <c r="R50" s="84">
        <f t="shared" ca="1" si="21"/>
        <v>964.07555613973341</v>
      </c>
      <c r="S50" s="84">
        <f t="shared" ca="1" si="22"/>
        <v>144.61133342095999</v>
      </c>
      <c r="T50" s="84">
        <f t="shared" ca="1" si="23"/>
        <v>1108.69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1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103</v>
      </c>
      <c r="C51" s="11"/>
      <c r="D51" s="147" t="s">
        <v>3</v>
      </c>
      <c r="E51" s="11"/>
      <c r="F51" s="148" t="s">
        <v>149</v>
      </c>
      <c r="G51" s="149" t="str">
        <f t="shared" si="13"/>
        <v>ManTech19E&amp;SS-3-A-12Govt</v>
      </c>
      <c r="H51" s="149"/>
      <c r="I51" s="147" t="s">
        <v>31</v>
      </c>
      <c r="J51" s="84">
        <v>430.24</v>
      </c>
      <c r="K51" s="84">
        <f t="shared" ca="1" si="14"/>
        <v>465.42</v>
      </c>
      <c r="L51" s="84">
        <f t="shared" ca="1" si="15"/>
        <v>196.22107199999999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106.64198880160001</v>
      </c>
      <c r="R51" s="84">
        <f t="shared" ca="1" si="21"/>
        <v>1287.6163941349334</v>
      </c>
      <c r="S51" s="84">
        <f t="shared" ca="1" si="22"/>
        <v>193.14245912024001</v>
      </c>
      <c r="T51" s="84">
        <f t="shared" ca="1" si="23"/>
        <v>1480.76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104</v>
      </c>
      <c r="C52" s="11"/>
      <c r="D52" s="147" t="s">
        <v>3</v>
      </c>
      <c r="E52" s="11"/>
      <c r="F52" s="148" t="s">
        <v>150</v>
      </c>
      <c r="G52" s="149" t="str">
        <f t="shared" si="13"/>
        <v>ManTech20E&amp;SS-3-A-11Govt</v>
      </c>
      <c r="H52" s="149"/>
      <c r="I52" s="147" t="s">
        <v>31</v>
      </c>
      <c r="J52" s="84">
        <v>370.72</v>
      </c>
      <c r="K52" s="84">
        <f t="shared" ca="1" si="14"/>
        <v>401.03</v>
      </c>
      <c r="L52" s="84">
        <f t="shared" ca="1" si="15"/>
        <v>169.07424799999998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98.376213594400014</v>
      </c>
      <c r="R52" s="84">
        <f t="shared" ca="1" si="21"/>
        <v>1187.8137949277334</v>
      </c>
      <c r="S52" s="84">
        <f t="shared" ca="1" si="22"/>
        <v>178.17206923916001</v>
      </c>
      <c r="T52" s="84">
        <f t="shared" ca="1" si="23"/>
        <v>1365.99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105</v>
      </c>
      <c r="C53" s="11"/>
      <c r="D53" s="147" t="s">
        <v>3</v>
      </c>
      <c r="E53" s="11"/>
      <c r="F53" s="148" t="s">
        <v>184</v>
      </c>
      <c r="G53" s="149" t="str">
        <f t="shared" si="13"/>
        <v>ManTech21E&amp;SS-3-A-08Govt</v>
      </c>
      <c r="H53" s="149"/>
      <c r="I53" s="147" t="s">
        <v>31</v>
      </c>
      <c r="J53" s="84">
        <v>235.76</v>
      </c>
      <c r="K53" s="84">
        <f t="shared" ca="1" si="14"/>
        <v>255.04</v>
      </c>
      <c r="L53" s="84">
        <f t="shared" ca="1" si="15"/>
        <v>107.52486399999999</v>
      </c>
      <c r="M53" s="84">
        <f t="shared" ca="1" si="16"/>
        <v>0</v>
      </c>
      <c r="N53" s="84">
        <f t="shared" ca="1" si="17"/>
        <v>0</v>
      </c>
      <c r="O53" s="150">
        <f t="shared" si="18"/>
        <v>519.33333333333337</v>
      </c>
      <c r="P53" s="84">
        <f t="shared" ca="1" si="19"/>
        <v>0</v>
      </c>
      <c r="Q53" s="84">
        <f t="shared" ca="1" si="20"/>
        <v>79.635407219200019</v>
      </c>
      <c r="R53" s="84">
        <f t="shared" ca="1" si="21"/>
        <v>961.53360455253346</v>
      </c>
      <c r="S53" s="84">
        <f t="shared" ca="1" si="22"/>
        <v>144.23004068288</v>
      </c>
      <c r="T53" s="84">
        <f t="shared" ca="1" si="23"/>
        <v>1105.76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1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106</v>
      </c>
      <c r="C54" s="11"/>
      <c r="D54" s="147" t="s">
        <v>3</v>
      </c>
      <c r="E54" s="11"/>
      <c r="F54" s="148" t="s">
        <v>185</v>
      </c>
      <c r="G54" s="149" t="str">
        <f t="shared" si="13"/>
        <v>ManTech22TEKA-3-A-12Govt</v>
      </c>
      <c r="H54" s="149"/>
      <c r="I54" s="147" t="s">
        <v>31</v>
      </c>
      <c r="J54" s="84">
        <v>396.4</v>
      </c>
      <c r="K54" s="84">
        <f t="shared" ca="1" si="14"/>
        <v>428.81</v>
      </c>
      <c r="L54" s="84">
        <f t="shared" ca="1" si="15"/>
        <v>180.78629599999999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101.94234552879999</v>
      </c>
      <c r="R54" s="84">
        <f t="shared" ca="1" si="21"/>
        <v>1230.8719748621331</v>
      </c>
      <c r="S54" s="84">
        <f t="shared" ca="1" si="22"/>
        <v>184.63079622931997</v>
      </c>
      <c r="T54" s="84">
        <f t="shared" ca="1" si="23"/>
        <v>1415.5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>
      <c r="A55" s="11">
        <f t="shared" si="37"/>
        <v>23</v>
      </c>
      <c r="B55" s="146" t="s">
        <v>107</v>
      </c>
      <c r="C55" s="11"/>
      <c r="D55" s="147" t="s">
        <v>3</v>
      </c>
      <c r="E55" s="11"/>
      <c r="F55" s="148" t="s">
        <v>186</v>
      </c>
      <c r="G55" s="149" t="str">
        <f t="shared" si="13"/>
        <v>ManTech23TEKA-3-A-11Govt</v>
      </c>
      <c r="H55" s="149"/>
      <c r="I55" s="147" t="s">
        <v>31</v>
      </c>
      <c r="J55" s="84">
        <v>364.72</v>
      </c>
      <c r="K55" s="84">
        <f t="shared" ca="1" si="14"/>
        <v>394.54</v>
      </c>
      <c r="L55" s="84">
        <f t="shared" ca="1" si="15"/>
        <v>166.338064</v>
      </c>
      <c r="M55" s="84">
        <f t="shared" ca="1" si="16"/>
        <v>0</v>
      </c>
      <c r="N55" s="84">
        <f t="shared" ca="1" si="17"/>
        <v>0</v>
      </c>
      <c r="O55" s="150">
        <f t="shared" si="18"/>
        <v>519.33333333333337</v>
      </c>
      <c r="P55" s="84">
        <f t="shared" ca="1" si="19"/>
        <v>0</v>
      </c>
      <c r="Q55" s="84">
        <f t="shared" ca="1" si="20"/>
        <v>97.543089179200024</v>
      </c>
      <c r="R55" s="84">
        <f t="shared" ca="1" si="21"/>
        <v>1177.7544865125335</v>
      </c>
      <c r="S55" s="84">
        <f t="shared" ca="1" si="22"/>
        <v>176.66317297688002</v>
      </c>
      <c r="T55" s="84">
        <f t="shared" ca="1" si="23"/>
        <v>1354.42</v>
      </c>
      <c r="U55" s="151">
        <v>0</v>
      </c>
      <c r="V55" s="152">
        <f t="shared" ca="1" si="24"/>
        <v>0</v>
      </c>
      <c r="Y55" s="153">
        <f t="shared" ca="1" si="25"/>
        <v>0</v>
      </c>
      <c r="Z55" s="153">
        <f t="shared" ca="1" si="26"/>
        <v>0</v>
      </c>
      <c r="AA55" s="153">
        <f t="shared" ca="1" si="27"/>
        <v>0</v>
      </c>
      <c r="AB55" s="153">
        <f t="shared" ca="1" si="28"/>
        <v>0</v>
      </c>
      <c r="AC55" s="153">
        <f t="shared" ca="1" si="29"/>
        <v>0</v>
      </c>
      <c r="AD55" s="153">
        <f t="shared" ca="1" si="30"/>
        <v>0</v>
      </c>
      <c r="AE55" s="153">
        <f t="shared" ca="1" si="31"/>
        <v>0</v>
      </c>
      <c r="AF55" s="153">
        <f t="shared" ca="1" si="32"/>
        <v>0</v>
      </c>
      <c r="AG55" s="153">
        <f t="shared" ca="1" si="33"/>
        <v>0</v>
      </c>
      <c r="AH55" s="154"/>
      <c r="AI55" s="155">
        <f t="shared" ca="1" si="34"/>
        <v>0</v>
      </c>
      <c r="AJ55" s="156"/>
      <c r="AM55" s="24" t="str">
        <f t="shared" ca="1" si="35"/>
        <v>1</v>
      </c>
      <c r="AN55" s="24" t="str">
        <f t="shared" ca="1" si="36"/>
        <v>0</v>
      </c>
    </row>
    <row r="56" spans="1:40">
      <c r="A56" s="11">
        <f t="shared" si="37"/>
        <v>24</v>
      </c>
      <c r="B56" s="146" t="s">
        <v>108</v>
      </c>
      <c r="C56" s="11"/>
      <c r="D56" s="147" t="s">
        <v>3</v>
      </c>
      <c r="E56" s="11"/>
      <c r="F56" s="148" t="s">
        <v>187</v>
      </c>
      <c r="G56" s="149" t="str">
        <f t="shared" si="13"/>
        <v>ManTech24TEKA-3-A-08Govt</v>
      </c>
      <c r="H56" s="149"/>
      <c r="I56" s="147" t="s">
        <v>31</v>
      </c>
      <c r="J56" s="84">
        <v>249.12</v>
      </c>
      <c r="K56" s="84">
        <f t="shared" ca="1" si="14"/>
        <v>269.49</v>
      </c>
      <c r="L56" s="84">
        <f t="shared" ca="1" si="15"/>
        <v>113.616984</v>
      </c>
      <c r="M56" s="84">
        <f t="shared" ca="1" si="16"/>
        <v>0</v>
      </c>
      <c r="N56" s="84">
        <f t="shared" ca="1" si="17"/>
        <v>0</v>
      </c>
      <c r="O56" s="150">
        <f t="shared" si="18"/>
        <v>519.33333333333337</v>
      </c>
      <c r="P56" s="84">
        <f t="shared" ca="1" si="19"/>
        <v>0</v>
      </c>
      <c r="Q56" s="84">
        <f t="shared" ca="1" si="20"/>
        <v>81.490360655200007</v>
      </c>
      <c r="R56" s="84">
        <f t="shared" ca="1" si="21"/>
        <v>983.93067798853338</v>
      </c>
      <c r="S56" s="84">
        <f t="shared" ca="1" si="22"/>
        <v>147.58960169828001</v>
      </c>
      <c r="T56" s="84">
        <f t="shared" ca="1" si="23"/>
        <v>1131.52</v>
      </c>
      <c r="U56" s="151">
        <v>0</v>
      </c>
      <c r="V56" s="152">
        <f t="shared" ca="1" si="24"/>
        <v>0</v>
      </c>
      <c r="Y56" s="153">
        <f t="shared" ca="1" si="25"/>
        <v>0</v>
      </c>
      <c r="Z56" s="153">
        <f t="shared" ca="1" si="26"/>
        <v>0</v>
      </c>
      <c r="AA56" s="153">
        <f t="shared" ca="1" si="27"/>
        <v>0</v>
      </c>
      <c r="AB56" s="153">
        <f t="shared" ca="1" si="28"/>
        <v>0</v>
      </c>
      <c r="AC56" s="153">
        <f t="shared" ca="1" si="29"/>
        <v>0</v>
      </c>
      <c r="AD56" s="153">
        <f t="shared" ca="1" si="30"/>
        <v>0</v>
      </c>
      <c r="AE56" s="153">
        <f t="shared" ca="1" si="31"/>
        <v>0</v>
      </c>
      <c r="AF56" s="153">
        <f t="shared" ca="1" si="32"/>
        <v>0</v>
      </c>
      <c r="AG56" s="153">
        <f t="shared" ca="1" si="33"/>
        <v>0</v>
      </c>
      <c r="AH56" s="154"/>
      <c r="AI56" s="155">
        <f t="shared" ca="1" si="34"/>
        <v>0</v>
      </c>
      <c r="AJ56" s="156"/>
      <c r="AM56" s="24" t="str">
        <f t="shared" ca="1" si="35"/>
        <v>1</v>
      </c>
      <c r="AN56" s="24" t="str">
        <f t="shared" ca="1" si="36"/>
        <v>0</v>
      </c>
    </row>
    <row r="57" spans="1:40">
      <c r="A57" s="11">
        <f t="shared" si="37"/>
        <v>25</v>
      </c>
      <c r="B57" s="146" t="s">
        <v>109</v>
      </c>
      <c r="C57" s="11"/>
      <c r="D57" s="147" t="s">
        <v>3</v>
      </c>
      <c r="E57" s="11"/>
      <c r="F57" s="148" t="s">
        <v>178</v>
      </c>
      <c r="G57" s="149" t="str">
        <f t="shared" si="13"/>
        <v>ManTech25INTL-3-A-12Govt</v>
      </c>
      <c r="H57" s="149"/>
      <c r="I57" s="147" t="s">
        <v>31</v>
      </c>
      <c r="J57" s="84">
        <v>375.6</v>
      </c>
      <c r="K57" s="84">
        <f t="shared" ca="1" si="14"/>
        <v>406.31</v>
      </c>
      <c r="L57" s="84">
        <f t="shared" ca="1" si="15"/>
        <v>171.300296</v>
      </c>
      <c r="M57" s="84">
        <f t="shared" ca="1" si="16"/>
        <v>0</v>
      </c>
      <c r="N57" s="84">
        <f t="shared" ca="1" si="17"/>
        <v>0</v>
      </c>
      <c r="O57" s="150">
        <f t="shared" si="18"/>
        <v>519.33333333333337</v>
      </c>
      <c r="P57" s="84">
        <f t="shared" ca="1" si="19"/>
        <v>0</v>
      </c>
      <c r="Q57" s="84">
        <f t="shared" ca="1" si="20"/>
        <v>99.054009728800011</v>
      </c>
      <c r="R57" s="84">
        <f t="shared" ca="1" si="21"/>
        <v>1195.9976390621334</v>
      </c>
      <c r="S57" s="84">
        <f t="shared" ca="1" si="22"/>
        <v>179.39964585932</v>
      </c>
      <c r="T57" s="84">
        <f t="shared" ca="1" si="23"/>
        <v>1375.4</v>
      </c>
      <c r="U57" s="151">
        <v>0</v>
      </c>
      <c r="V57" s="152">
        <f t="shared" ca="1" si="24"/>
        <v>0</v>
      </c>
      <c r="Y57" s="153">
        <f t="shared" ca="1" si="25"/>
        <v>0</v>
      </c>
      <c r="Z57" s="153">
        <f t="shared" ca="1" si="26"/>
        <v>0</v>
      </c>
      <c r="AA57" s="153">
        <f t="shared" ca="1" si="27"/>
        <v>0</v>
      </c>
      <c r="AB57" s="153">
        <f t="shared" ca="1" si="28"/>
        <v>0</v>
      </c>
      <c r="AC57" s="153">
        <f t="shared" ca="1" si="29"/>
        <v>0</v>
      </c>
      <c r="AD57" s="153">
        <f t="shared" ca="1" si="30"/>
        <v>0</v>
      </c>
      <c r="AE57" s="153">
        <f t="shared" ca="1" si="31"/>
        <v>0</v>
      </c>
      <c r="AF57" s="153">
        <f t="shared" ca="1" si="32"/>
        <v>0</v>
      </c>
      <c r="AG57" s="153">
        <f t="shared" ca="1" si="33"/>
        <v>0</v>
      </c>
      <c r="AH57" s="154"/>
      <c r="AI57" s="155">
        <f t="shared" ca="1" si="34"/>
        <v>0</v>
      </c>
      <c r="AJ57" s="156"/>
      <c r="AM57" s="24" t="str">
        <f t="shared" ca="1" si="35"/>
        <v>1</v>
      </c>
      <c r="AN57" s="24" t="str">
        <f t="shared" ca="1" si="36"/>
        <v>0</v>
      </c>
    </row>
    <row r="58" spans="1:40">
      <c r="A58" s="11">
        <f t="shared" si="37"/>
        <v>26</v>
      </c>
      <c r="B58" s="146" t="s">
        <v>110</v>
      </c>
      <c r="C58" s="11"/>
      <c r="D58" s="147" t="s">
        <v>3</v>
      </c>
      <c r="E58" s="11"/>
      <c r="F58" s="148" t="s">
        <v>179</v>
      </c>
      <c r="G58" s="149" t="str">
        <f t="shared" si="13"/>
        <v>ManTech26INTL-3-A-11Govt</v>
      </c>
      <c r="H58" s="149"/>
      <c r="I58" s="147" t="s">
        <v>31</v>
      </c>
      <c r="J58" s="84">
        <v>329.2</v>
      </c>
      <c r="K58" s="84">
        <f t="shared" ca="1" si="14"/>
        <v>356.12</v>
      </c>
      <c r="L58" s="84">
        <f t="shared" ca="1" si="15"/>
        <v>150.14019199999998</v>
      </c>
      <c r="M58" s="84">
        <f t="shared" ca="1" si="16"/>
        <v>0</v>
      </c>
      <c r="N58" s="84">
        <f t="shared" ca="1" si="17"/>
        <v>0</v>
      </c>
      <c r="O58" s="150">
        <f t="shared" si="18"/>
        <v>519.33333333333337</v>
      </c>
      <c r="P58" s="84">
        <f t="shared" ca="1" si="19"/>
        <v>0</v>
      </c>
      <c r="Q58" s="84">
        <f t="shared" ca="1" si="20"/>
        <v>92.611095337599991</v>
      </c>
      <c r="R58" s="84">
        <f t="shared" ca="1" si="21"/>
        <v>1118.2046206709333</v>
      </c>
      <c r="S58" s="84">
        <f t="shared" ca="1" si="22"/>
        <v>167.73069310064</v>
      </c>
      <c r="T58" s="84">
        <f t="shared" ca="1" si="23"/>
        <v>1285.94</v>
      </c>
      <c r="U58" s="151">
        <v>0</v>
      </c>
      <c r="V58" s="152">
        <f t="shared" ca="1" si="24"/>
        <v>0</v>
      </c>
      <c r="Y58" s="153">
        <f t="shared" ca="1" si="25"/>
        <v>0</v>
      </c>
      <c r="Z58" s="153">
        <f t="shared" ca="1" si="26"/>
        <v>0</v>
      </c>
      <c r="AA58" s="153">
        <f t="shared" ca="1" si="27"/>
        <v>0</v>
      </c>
      <c r="AB58" s="153">
        <f t="shared" ca="1" si="28"/>
        <v>0</v>
      </c>
      <c r="AC58" s="153">
        <f t="shared" ca="1" si="29"/>
        <v>0</v>
      </c>
      <c r="AD58" s="153">
        <f t="shared" ca="1" si="30"/>
        <v>0</v>
      </c>
      <c r="AE58" s="153">
        <f t="shared" ca="1" si="31"/>
        <v>0</v>
      </c>
      <c r="AF58" s="153">
        <f t="shared" ca="1" si="32"/>
        <v>0</v>
      </c>
      <c r="AG58" s="153">
        <f t="shared" ca="1" si="33"/>
        <v>0</v>
      </c>
      <c r="AH58" s="154"/>
      <c r="AI58" s="155">
        <f t="shared" ca="1" si="34"/>
        <v>0</v>
      </c>
      <c r="AJ58" s="156"/>
      <c r="AM58" s="24" t="str">
        <f t="shared" ca="1" si="35"/>
        <v>1</v>
      </c>
      <c r="AN58" s="24" t="str">
        <f t="shared" ca="1" si="36"/>
        <v>0</v>
      </c>
    </row>
    <row r="59" spans="1:40">
      <c r="A59" s="11">
        <f t="shared" si="37"/>
        <v>27</v>
      </c>
      <c r="B59" s="146" t="s">
        <v>111</v>
      </c>
      <c r="C59" s="11"/>
      <c r="D59" s="147" t="s">
        <v>3</v>
      </c>
      <c r="E59" s="11"/>
      <c r="F59" s="148" t="s">
        <v>180</v>
      </c>
      <c r="G59" s="149" t="str">
        <f t="shared" si="13"/>
        <v>ManTech27INTL-3-A-08Govt</v>
      </c>
      <c r="H59" s="149"/>
      <c r="I59" s="147" t="s">
        <v>31</v>
      </c>
      <c r="J59" s="84">
        <v>234.4</v>
      </c>
      <c r="K59" s="84">
        <f t="shared" ca="1" si="14"/>
        <v>253.56</v>
      </c>
      <c r="L59" s="84">
        <f t="shared" ca="1" si="15"/>
        <v>106.90089599999999</v>
      </c>
      <c r="M59" s="84">
        <f t="shared" ca="1" si="16"/>
        <v>0</v>
      </c>
      <c r="N59" s="84">
        <f t="shared" ca="1" si="17"/>
        <v>0</v>
      </c>
      <c r="O59" s="150">
        <f t="shared" si="18"/>
        <v>519.33333333333337</v>
      </c>
      <c r="P59" s="84">
        <f t="shared" ca="1" si="19"/>
        <v>0</v>
      </c>
      <c r="Q59" s="84">
        <f t="shared" ca="1" si="20"/>
        <v>79.445418908800008</v>
      </c>
      <c r="R59" s="84">
        <f t="shared" ca="1" si="21"/>
        <v>959.23964824213328</v>
      </c>
      <c r="S59" s="84">
        <f t="shared" ca="1" si="22"/>
        <v>143.88594723631999</v>
      </c>
      <c r="T59" s="84">
        <f t="shared" ca="1" si="23"/>
        <v>1103.1300000000001</v>
      </c>
      <c r="U59" s="151">
        <v>0</v>
      </c>
      <c r="V59" s="152">
        <f t="shared" ca="1" si="24"/>
        <v>0</v>
      </c>
      <c r="Y59" s="153">
        <f t="shared" ca="1" si="25"/>
        <v>0</v>
      </c>
      <c r="Z59" s="153">
        <f t="shared" ca="1" si="26"/>
        <v>0</v>
      </c>
      <c r="AA59" s="153">
        <f t="shared" ca="1" si="27"/>
        <v>0</v>
      </c>
      <c r="AB59" s="153">
        <f t="shared" ca="1" si="28"/>
        <v>0</v>
      </c>
      <c r="AC59" s="153">
        <f t="shared" ca="1" si="29"/>
        <v>0</v>
      </c>
      <c r="AD59" s="153">
        <f t="shared" ca="1" si="30"/>
        <v>0</v>
      </c>
      <c r="AE59" s="153">
        <f t="shared" ca="1" si="31"/>
        <v>0</v>
      </c>
      <c r="AF59" s="153">
        <f t="shared" ca="1" si="32"/>
        <v>0</v>
      </c>
      <c r="AG59" s="153">
        <f t="shared" ca="1" si="33"/>
        <v>0</v>
      </c>
      <c r="AH59" s="154"/>
      <c r="AI59" s="155">
        <f t="shared" ca="1" si="34"/>
        <v>0</v>
      </c>
      <c r="AJ59" s="156"/>
      <c r="AM59" s="24" t="str">
        <f t="shared" ca="1" si="35"/>
        <v>1</v>
      </c>
      <c r="AN59" s="24" t="str">
        <f t="shared" ca="1" si="36"/>
        <v>0</v>
      </c>
    </row>
    <row r="60" spans="1:40">
      <c r="A60" s="11">
        <f t="shared" si="37"/>
        <v>28</v>
      </c>
      <c r="B60" s="146" t="s">
        <v>112</v>
      </c>
      <c r="C60" s="11"/>
      <c r="D60" s="147" t="s">
        <v>3</v>
      </c>
      <c r="E60" s="11"/>
      <c r="F60" s="148" t="s">
        <v>188</v>
      </c>
      <c r="G60" s="149" t="str">
        <f t="shared" si="13"/>
        <v>ManTech28GART-3-A-12Govt</v>
      </c>
      <c r="H60" s="149"/>
      <c r="I60" s="147" t="s">
        <v>31</v>
      </c>
      <c r="J60" s="84">
        <v>419.52</v>
      </c>
      <c r="K60" s="84">
        <f t="shared" ca="1" si="14"/>
        <v>453.82</v>
      </c>
      <c r="L60" s="84">
        <f t="shared" ca="1" si="15"/>
        <v>191.330512</v>
      </c>
      <c r="M60" s="84">
        <f t="shared" ca="1" si="16"/>
        <v>0</v>
      </c>
      <c r="N60" s="84">
        <f t="shared" ca="1" si="17"/>
        <v>0</v>
      </c>
      <c r="O60" s="150">
        <f t="shared" si="18"/>
        <v>519.33333333333337</v>
      </c>
      <c r="P60" s="84">
        <f t="shared" ca="1" si="19"/>
        <v>0</v>
      </c>
      <c r="Q60" s="84">
        <f t="shared" ca="1" si="20"/>
        <v>105.15289123359999</v>
      </c>
      <c r="R60" s="84">
        <f t="shared" ca="1" si="21"/>
        <v>1269.6367365669332</v>
      </c>
      <c r="S60" s="84">
        <f t="shared" ca="1" si="22"/>
        <v>190.44551048503999</v>
      </c>
      <c r="T60" s="84">
        <f t="shared" ca="1" si="23"/>
        <v>1460.08</v>
      </c>
      <c r="U60" s="151">
        <v>0</v>
      </c>
      <c r="V60" s="152">
        <f t="shared" ca="1" si="24"/>
        <v>0</v>
      </c>
      <c r="Y60" s="153">
        <f t="shared" ca="1" si="25"/>
        <v>0</v>
      </c>
      <c r="Z60" s="153">
        <f t="shared" ca="1" si="26"/>
        <v>0</v>
      </c>
      <c r="AA60" s="153">
        <f t="shared" ca="1" si="27"/>
        <v>0</v>
      </c>
      <c r="AB60" s="153">
        <f t="shared" ca="1" si="28"/>
        <v>0</v>
      </c>
      <c r="AC60" s="153">
        <f t="shared" ca="1" si="29"/>
        <v>0</v>
      </c>
      <c r="AD60" s="153">
        <f t="shared" ca="1" si="30"/>
        <v>0</v>
      </c>
      <c r="AE60" s="153">
        <f t="shared" ca="1" si="31"/>
        <v>0</v>
      </c>
      <c r="AF60" s="153">
        <f t="shared" ca="1" si="32"/>
        <v>0</v>
      </c>
      <c r="AG60" s="153">
        <f t="shared" ca="1" si="33"/>
        <v>0</v>
      </c>
      <c r="AH60" s="154"/>
      <c r="AI60" s="155">
        <f t="shared" ca="1" si="34"/>
        <v>0</v>
      </c>
      <c r="AJ60" s="156"/>
      <c r="AM60" s="24" t="str">
        <f t="shared" ca="1" si="35"/>
        <v>1</v>
      </c>
      <c r="AN60" s="24" t="str">
        <f t="shared" ca="1" si="36"/>
        <v>0</v>
      </c>
    </row>
    <row r="61" spans="1:40">
      <c r="A61" s="11">
        <f t="shared" si="37"/>
        <v>29</v>
      </c>
      <c r="B61" s="146" t="s">
        <v>113</v>
      </c>
      <c r="C61" s="11"/>
      <c r="D61" s="147" t="s">
        <v>3</v>
      </c>
      <c r="E61" s="11"/>
      <c r="F61" s="148" t="s">
        <v>189</v>
      </c>
      <c r="G61" s="149" t="str">
        <f t="shared" si="13"/>
        <v>ManTech29GART-3-A-11Govt</v>
      </c>
      <c r="H61" s="149"/>
      <c r="I61" s="147" t="s">
        <v>31</v>
      </c>
      <c r="J61" s="84">
        <v>308.8</v>
      </c>
      <c r="K61" s="84">
        <f t="shared" ca="1" si="14"/>
        <v>334.05</v>
      </c>
      <c r="L61" s="84">
        <f t="shared" ca="1" si="15"/>
        <v>140.83547999999999</v>
      </c>
      <c r="M61" s="84">
        <f t="shared" ca="1" si="16"/>
        <v>0</v>
      </c>
      <c r="N61" s="84">
        <f t="shared" ca="1" si="17"/>
        <v>0</v>
      </c>
      <c r="O61" s="150">
        <f t="shared" si="18"/>
        <v>519.33333333333337</v>
      </c>
      <c r="P61" s="84">
        <f t="shared" ca="1" si="19"/>
        <v>0</v>
      </c>
      <c r="Q61" s="84">
        <f t="shared" ca="1" si="20"/>
        <v>89.777958844000011</v>
      </c>
      <c r="R61" s="84">
        <f t="shared" ca="1" si="21"/>
        <v>1083.9967721773335</v>
      </c>
      <c r="S61" s="84">
        <f t="shared" ca="1" si="22"/>
        <v>162.59951582660003</v>
      </c>
      <c r="T61" s="84">
        <f t="shared" ca="1" si="23"/>
        <v>1246.5999999999999</v>
      </c>
      <c r="U61" s="151">
        <v>0</v>
      </c>
      <c r="V61" s="152">
        <f t="shared" ca="1" si="24"/>
        <v>0</v>
      </c>
      <c r="Y61" s="153">
        <f t="shared" ca="1" si="25"/>
        <v>0</v>
      </c>
      <c r="Z61" s="153">
        <f t="shared" ca="1" si="26"/>
        <v>0</v>
      </c>
      <c r="AA61" s="153">
        <f t="shared" ca="1" si="27"/>
        <v>0</v>
      </c>
      <c r="AB61" s="153">
        <f t="shared" ca="1" si="28"/>
        <v>0</v>
      </c>
      <c r="AC61" s="153">
        <f t="shared" ca="1" si="29"/>
        <v>0</v>
      </c>
      <c r="AD61" s="153">
        <f t="shared" ca="1" si="30"/>
        <v>0</v>
      </c>
      <c r="AE61" s="153">
        <f t="shared" ca="1" si="31"/>
        <v>0</v>
      </c>
      <c r="AF61" s="153">
        <f t="shared" ca="1" si="32"/>
        <v>0</v>
      </c>
      <c r="AG61" s="153">
        <f t="shared" ca="1" si="33"/>
        <v>0</v>
      </c>
      <c r="AH61" s="154"/>
      <c r="AI61" s="155">
        <f t="shared" ca="1" si="34"/>
        <v>0</v>
      </c>
      <c r="AJ61" s="156"/>
      <c r="AM61" s="24" t="str">
        <f t="shared" ca="1" si="35"/>
        <v>1</v>
      </c>
      <c r="AN61" s="24" t="str">
        <f t="shared" ca="1" si="36"/>
        <v>0</v>
      </c>
    </row>
    <row r="62" spans="1:40">
      <c r="A62" s="11">
        <f t="shared" si="37"/>
        <v>30</v>
      </c>
      <c r="B62" s="146" t="s">
        <v>114</v>
      </c>
      <c r="C62" s="11"/>
      <c r="D62" s="147" t="s">
        <v>3</v>
      </c>
      <c r="E62" s="11"/>
      <c r="F62" s="148" t="s">
        <v>190</v>
      </c>
      <c r="G62" s="149" t="str">
        <f t="shared" si="13"/>
        <v>ManTech30GART-3-A-08Govt</v>
      </c>
      <c r="H62" s="149"/>
      <c r="I62" s="147" t="s">
        <v>31</v>
      </c>
      <c r="J62" s="84">
        <v>201.52</v>
      </c>
      <c r="K62" s="84">
        <f t="shared" ca="1" si="14"/>
        <v>218</v>
      </c>
      <c r="L62" s="84">
        <f t="shared" ca="1" si="15"/>
        <v>91.908799999999999</v>
      </c>
      <c r="M62" s="84">
        <f t="shared" ca="1" si="16"/>
        <v>0</v>
      </c>
      <c r="N62" s="84">
        <f t="shared" ca="1" si="17"/>
        <v>0</v>
      </c>
      <c r="O62" s="150">
        <f t="shared" si="18"/>
        <v>519.33333333333337</v>
      </c>
      <c r="P62" s="84">
        <f t="shared" ca="1" si="19"/>
        <v>0</v>
      </c>
      <c r="Q62" s="84">
        <f t="shared" ca="1" si="20"/>
        <v>74.880564640000017</v>
      </c>
      <c r="R62" s="84">
        <f t="shared" ca="1" si="21"/>
        <v>904.1226979733334</v>
      </c>
      <c r="S62" s="84">
        <f t="shared" ca="1" si="22"/>
        <v>135.618404696</v>
      </c>
      <c r="T62" s="84">
        <f t="shared" ca="1" si="23"/>
        <v>1039.74</v>
      </c>
      <c r="U62" s="151">
        <v>0</v>
      </c>
      <c r="V62" s="152">
        <f t="shared" ca="1" si="24"/>
        <v>0</v>
      </c>
      <c r="Y62" s="153">
        <f t="shared" ca="1" si="25"/>
        <v>0</v>
      </c>
      <c r="Z62" s="153">
        <f t="shared" ca="1" si="26"/>
        <v>0</v>
      </c>
      <c r="AA62" s="153">
        <f t="shared" ca="1" si="27"/>
        <v>0</v>
      </c>
      <c r="AB62" s="153">
        <f t="shared" ca="1" si="28"/>
        <v>0</v>
      </c>
      <c r="AC62" s="153">
        <f t="shared" ca="1" si="29"/>
        <v>0</v>
      </c>
      <c r="AD62" s="153">
        <f t="shared" ca="1" si="30"/>
        <v>0</v>
      </c>
      <c r="AE62" s="153">
        <f t="shared" ca="1" si="31"/>
        <v>0</v>
      </c>
      <c r="AF62" s="153">
        <f t="shared" ca="1" si="32"/>
        <v>0</v>
      </c>
      <c r="AG62" s="153">
        <f t="shared" ca="1" si="33"/>
        <v>0</v>
      </c>
      <c r="AH62" s="154"/>
      <c r="AI62" s="155">
        <f t="shared" ca="1" si="34"/>
        <v>0</v>
      </c>
      <c r="AJ62" s="156"/>
      <c r="AM62" s="24" t="str">
        <f t="shared" ca="1" si="35"/>
        <v>1</v>
      </c>
      <c r="AN62" s="24" t="str">
        <f t="shared" ca="1" si="36"/>
        <v>0</v>
      </c>
    </row>
    <row r="63" spans="1:40">
      <c r="A63" s="11">
        <f t="shared" si="37"/>
        <v>31</v>
      </c>
      <c r="B63" s="146" t="s">
        <v>115</v>
      </c>
      <c r="C63" s="11"/>
      <c r="D63" s="147" t="s">
        <v>3</v>
      </c>
      <c r="E63" s="11"/>
      <c r="F63" s="148" t="s">
        <v>191</v>
      </c>
      <c r="G63" s="149" t="str">
        <f t="shared" si="13"/>
        <v>ManTech31TRNG-3-A-12Govt</v>
      </c>
      <c r="H63" s="149"/>
      <c r="I63" s="147" t="s">
        <v>31</v>
      </c>
      <c r="J63" s="84">
        <v>411.12</v>
      </c>
      <c r="K63" s="84">
        <f t="shared" ca="1" si="14"/>
        <v>444.73</v>
      </c>
      <c r="L63" s="84">
        <f t="shared" ca="1" si="15"/>
        <v>187.49816799999999</v>
      </c>
      <c r="M63" s="84">
        <f t="shared" ca="1" si="16"/>
        <v>0</v>
      </c>
      <c r="N63" s="84">
        <f t="shared" ca="1" si="17"/>
        <v>0</v>
      </c>
      <c r="O63" s="150">
        <f t="shared" si="18"/>
        <v>519.33333333333337</v>
      </c>
      <c r="P63" s="84">
        <f t="shared" ca="1" si="19"/>
        <v>0</v>
      </c>
      <c r="Q63" s="84">
        <f t="shared" ca="1" si="20"/>
        <v>103.9860035704</v>
      </c>
      <c r="R63" s="84">
        <f t="shared" ca="1" si="21"/>
        <v>1255.5475049037334</v>
      </c>
      <c r="S63" s="84">
        <f t="shared" ca="1" si="22"/>
        <v>188.33212573556</v>
      </c>
      <c r="T63" s="84">
        <f t="shared" ca="1" si="23"/>
        <v>1443.88</v>
      </c>
      <c r="U63" s="151">
        <v>0</v>
      </c>
      <c r="V63" s="152">
        <f t="shared" ca="1" si="24"/>
        <v>0</v>
      </c>
      <c r="Y63" s="153">
        <f t="shared" ca="1" si="25"/>
        <v>0</v>
      </c>
      <c r="Z63" s="153">
        <f t="shared" ca="1" si="26"/>
        <v>0</v>
      </c>
      <c r="AA63" s="153">
        <f t="shared" ca="1" si="27"/>
        <v>0</v>
      </c>
      <c r="AB63" s="153">
        <f t="shared" ca="1" si="28"/>
        <v>0</v>
      </c>
      <c r="AC63" s="153">
        <f t="shared" ca="1" si="29"/>
        <v>0</v>
      </c>
      <c r="AD63" s="153">
        <f t="shared" ca="1" si="30"/>
        <v>0</v>
      </c>
      <c r="AE63" s="153">
        <f t="shared" ca="1" si="31"/>
        <v>0</v>
      </c>
      <c r="AF63" s="153">
        <f t="shared" ca="1" si="32"/>
        <v>0</v>
      </c>
      <c r="AG63" s="153">
        <f t="shared" ca="1" si="33"/>
        <v>0</v>
      </c>
      <c r="AH63" s="154"/>
      <c r="AI63" s="155">
        <f t="shared" ca="1" si="34"/>
        <v>0</v>
      </c>
      <c r="AJ63" s="156"/>
      <c r="AM63" s="24" t="str">
        <f t="shared" ca="1" si="35"/>
        <v>1</v>
      </c>
      <c r="AN63" s="24" t="str">
        <f t="shared" ca="1" si="36"/>
        <v>0</v>
      </c>
    </row>
    <row r="64" spans="1:40">
      <c r="A64" s="11">
        <f t="shared" si="37"/>
        <v>32</v>
      </c>
      <c r="B64" s="146" t="s">
        <v>116</v>
      </c>
      <c r="C64" s="11"/>
      <c r="D64" s="147" t="s">
        <v>3</v>
      </c>
      <c r="E64" s="11"/>
      <c r="F64" s="148" t="s">
        <v>192</v>
      </c>
      <c r="G64" s="149" t="str">
        <f t="shared" si="13"/>
        <v>ManTech32TRNG-3-A-11Govt</v>
      </c>
      <c r="H64" s="149"/>
      <c r="I64" s="147" t="s">
        <v>31</v>
      </c>
      <c r="J64" s="84">
        <v>323.27999999999997</v>
      </c>
      <c r="K64" s="84">
        <f t="shared" ca="1" si="14"/>
        <v>349.71</v>
      </c>
      <c r="L64" s="84">
        <f t="shared" ca="1" si="15"/>
        <v>147.43773599999997</v>
      </c>
      <c r="M64" s="84">
        <f t="shared" ca="1" si="16"/>
        <v>0</v>
      </c>
      <c r="N64" s="84">
        <f t="shared" ca="1" si="17"/>
        <v>0</v>
      </c>
      <c r="O64" s="150">
        <f t="shared" si="18"/>
        <v>519.33333333333337</v>
      </c>
      <c r="P64" s="84">
        <f t="shared" ca="1" si="19"/>
        <v>0</v>
      </c>
      <c r="Q64" s="84">
        <f t="shared" ca="1" si="20"/>
        <v>91.788240560800006</v>
      </c>
      <c r="R64" s="84">
        <f t="shared" ca="1" si="21"/>
        <v>1108.2693098941334</v>
      </c>
      <c r="S64" s="84">
        <f t="shared" ca="1" si="22"/>
        <v>166.24039648412</v>
      </c>
      <c r="T64" s="84">
        <f t="shared" ca="1" si="23"/>
        <v>1274.51</v>
      </c>
      <c r="U64" s="151">
        <v>0</v>
      </c>
      <c r="V64" s="152">
        <f t="shared" ca="1" si="24"/>
        <v>0</v>
      </c>
      <c r="Y64" s="153">
        <f t="shared" ca="1" si="25"/>
        <v>0</v>
      </c>
      <c r="Z64" s="153">
        <f t="shared" ca="1" si="26"/>
        <v>0</v>
      </c>
      <c r="AA64" s="153">
        <f t="shared" ca="1" si="27"/>
        <v>0</v>
      </c>
      <c r="AB64" s="153">
        <f t="shared" ca="1" si="28"/>
        <v>0</v>
      </c>
      <c r="AC64" s="153">
        <f t="shared" ca="1" si="29"/>
        <v>0</v>
      </c>
      <c r="AD64" s="153">
        <f t="shared" ca="1" si="30"/>
        <v>0</v>
      </c>
      <c r="AE64" s="153">
        <f t="shared" ca="1" si="31"/>
        <v>0</v>
      </c>
      <c r="AF64" s="153">
        <f t="shared" ca="1" si="32"/>
        <v>0</v>
      </c>
      <c r="AG64" s="153">
        <f t="shared" ca="1" si="33"/>
        <v>0</v>
      </c>
      <c r="AH64" s="154"/>
      <c r="AI64" s="155">
        <f t="shared" ca="1" si="34"/>
        <v>0</v>
      </c>
      <c r="AJ64" s="156"/>
      <c r="AM64" s="24" t="str">
        <f t="shared" ca="1" si="35"/>
        <v>1</v>
      </c>
      <c r="AN64" s="24" t="str">
        <f t="shared" ca="1" si="36"/>
        <v>0</v>
      </c>
    </row>
    <row r="65" spans="1:40">
      <c r="A65" s="11">
        <f t="shared" si="37"/>
        <v>33</v>
      </c>
      <c r="B65" s="146" t="s">
        <v>117</v>
      </c>
      <c r="C65" s="11"/>
      <c r="D65" s="147" t="s">
        <v>3</v>
      </c>
      <c r="E65" s="11"/>
      <c r="F65" s="148" t="s">
        <v>193</v>
      </c>
      <c r="G65" s="149" t="str">
        <f t="shared" si="13"/>
        <v>ManTech33TRNG-3-A-08Govt</v>
      </c>
      <c r="H65" s="149"/>
      <c r="I65" s="147" t="s">
        <v>31</v>
      </c>
      <c r="J65" s="84">
        <v>202.08</v>
      </c>
      <c r="K65" s="84">
        <f t="shared" ca="1" si="14"/>
        <v>218.6</v>
      </c>
      <c r="L65" s="84">
        <f t="shared" ca="1" si="15"/>
        <v>92.161759999999987</v>
      </c>
      <c r="M65" s="84">
        <f t="shared" ca="1" si="16"/>
        <v>0</v>
      </c>
      <c r="N65" s="84">
        <f t="shared" ca="1" si="17"/>
        <v>0</v>
      </c>
      <c r="O65" s="150">
        <f t="shared" si="18"/>
        <v>519.33333333333337</v>
      </c>
      <c r="P65" s="84">
        <f t="shared" ca="1" si="19"/>
        <v>0</v>
      </c>
      <c r="Q65" s="84">
        <f t="shared" ca="1" si="20"/>
        <v>74.957586928000012</v>
      </c>
      <c r="R65" s="84">
        <f t="shared" ca="1" si="21"/>
        <v>905.05268026133331</v>
      </c>
      <c r="S65" s="84">
        <f t="shared" ca="1" si="22"/>
        <v>135.75790203919999</v>
      </c>
      <c r="T65" s="84">
        <f t="shared" ca="1" si="23"/>
        <v>1040.81</v>
      </c>
      <c r="U65" s="151">
        <v>0</v>
      </c>
      <c r="V65" s="152">
        <f t="shared" ca="1" si="24"/>
        <v>0</v>
      </c>
      <c r="Y65" s="153">
        <f t="shared" ca="1" si="25"/>
        <v>0</v>
      </c>
      <c r="Z65" s="153">
        <f t="shared" ca="1" si="26"/>
        <v>0</v>
      </c>
      <c r="AA65" s="153">
        <f t="shared" ca="1" si="27"/>
        <v>0</v>
      </c>
      <c r="AB65" s="153">
        <f t="shared" ca="1" si="28"/>
        <v>0</v>
      </c>
      <c r="AC65" s="153">
        <f t="shared" ca="1" si="29"/>
        <v>0</v>
      </c>
      <c r="AD65" s="153">
        <f t="shared" ca="1" si="30"/>
        <v>0</v>
      </c>
      <c r="AE65" s="153">
        <f t="shared" ca="1" si="31"/>
        <v>0</v>
      </c>
      <c r="AF65" s="153">
        <f t="shared" ca="1" si="32"/>
        <v>0</v>
      </c>
      <c r="AG65" s="153">
        <f t="shared" ca="1" si="33"/>
        <v>0</v>
      </c>
      <c r="AH65" s="154"/>
      <c r="AI65" s="155">
        <f t="shared" ca="1" si="34"/>
        <v>0</v>
      </c>
      <c r="AJ65" s="156"/>
      <c r="AM65" s="24" t="str">
        <f t="shared" ca="1" si="35"/>
        <v>1</v>
      </c>
      <c r="AN65" s="24" t="str">
        <f t="shared" ca="1" si="36"/>
        <v>0</v>
      </c>
    </row>
    <row r="66" spans="1:40">
      <c r="A66" s="11">
        <f t="shared" si="37"/>
        <v>34</v>
      </c>
      <c r="B66" s="146" t="s">
        <v>118</v>
      </c>
      <c r="C66" s="11"/>
      <c r="D66" s="147" t="s">
        <v>3</v>
      </c>
      <c r="E66" s="11"/>
      <c r="F66" s="148" t="s">
        <v>194</v>
      </c>
      <c r="G66" s="149" t="str">
        <f t="shared" si="13"/>
        <v>ManTech34PROJ-3-A-12Govt</v>
      </c>
      <c r="H66" s="149"/>
      <c r="I66" s="147" t="s">
        <v>31</v>
      </c>
      <c r="J66" s="84">
        <v>350.16</v>
      </c>
      <c r="K66" s="84">
        <f t="shared" ca="1" si="14"/>
        <v>378.79</v>
      </c>
      <c r="L66" s="84">
        <f t="shared" ca="1" si="15"/>
        <v>159.69786400000001</v>
      </c>
      <c r="M66" s="84">
        <f t="shared" ca="1" si="16"/>
        <v>0</v>
      </c>
      <c r="N66" s="84">
        <f t="shared" ca="1" si="17"/>
        <v>0</v>
      </c>
      <c r="O66" s="150">
        <f t="shared" si="18"/>
        <v>519.33333333333337</v>
      </c>
      <c r="P66" s="84">
        <f t="shared" ca="1" si="19"/>
        <v>0</v>
      </c>
      <c r="Q66" s="84">
        <f t="shared" ca="1" si="20"/>
        <v>95.521254119200009</v>
      </c>
      <c r="R66" s="84">
        <f t="shared" ca="1" si="21"/>
        <v>1153.3424514525334</v>
      </c>
      <c r="S66" s="84">
        <f t="shared" ca="1" si="22"/>
        <v>173.00136771788002</v>
      </c>
      <c r="T66" s="84">
        <f t="shared" ca="1" si="23"/>
        <v>1326.34</v>
      </c>
      <c r="U66" s="151">
        <v>0</v>
      </c>
      <c r="V66" s="152">
        <f t="shared" ca="1" si="24"/>
        <v>0</v>
      </c>
      <c r="Y66" s="153">
        <f t="shared" ca="1" si="25"/>
        <v>0</v>
      </c>
      <c r="Z66" s="153">
        <f t="shared" ca="1" si="26"/>
        <v>0</v>
      </c>
      <c r="AA66" s="153">
        <f t="shared" ca="1" si="27"/>
        <v>0</v>
      </c>
      <c r="AB66" s="153">
        <f t="shared" ca="1" si="28"/>
        <v>0</v>
      </c>
      <c r="AC66" s="153">
        <f t="shared" ca="1" si="29"/>
        <v>0</v>
      </c>
      <c r="AD66" s="153">
        <f t="shared" ca="1" si="30"/>
        <v>0</v>
      </c>
      <c r="AE66" s="153">
        <f t="shared" ca="1" si="31"/>
        <v>0</v>
      </c>
      <c r="AF66" s="153">
        <f t="shared" ca="1" si="32"/>
        <v>0</v>
      </c>
      <c r="AG66" s="153">
        <f t="shared" ca="1" si="33"/>
        <v>0</v>
      </c>
      <c r="AH66" s="154"/>
      <c r="AI66" s="155">
        <f t="shared" ca="1" si="34"/>
        <v>0</v>
      </c>
      <c r="AJ66" s="156"/>
      <c r="AM66" s="24" t="str">
        <f t="shared" ca="1" si="35"/>
        <v>1</v>
      </c>
      <c r="AN66" s="24" t="str">
        <f t="shared" ca="1" si="36"/>
        <v>0</v>
      </c>
    </row>
    <row r="67" spans="1:40">
      <c r="A67" s="11">
        <f t="shared" si="37"/>
        <v>35</v>
      </c>
      <c r="B67" s="146" t="s">
        <v>119</v>
      </c>
      <c r="C67" s="11"/>
      <c r="D67" s="147" t="s">
        <v>3</v>
      </c>
      <c r="E67" s="11"/>
      <c r="F67" s="148" t="s">
        <v>195</v>
      </c>
      <c r="G67" s="149" t="str">
        <f t="shared" si="13"/>
        <v>ManTech35PROJ-3-A-11Govt</v>
      </c>
      <c r="H67" s="149"/>
      <c r="I67" s="147" t="s">
        <v>31</v>
      </c>
      <c r="J67" s="84">
        <v>313.76</v>
      </c>
      <c r="K67" s="84">
        <f t="shared" ca="1" si="14"/>
        <v>339.41</v>
      </c>
      <c r="L67" s="84">
        <f t="shared" ca="1" si="15"/>
        <v>143.09525600000001</v>
      </c>
      <c r="M67" s="84">
        <f t="shared" ca="1" si="16"/>
        <v>0</v>
      </c>
      <c r="N67" s="84">
        <f t="shared" ca="1" si="17"/>
        <v>0</v>
      </c>
      <c r="O67" s="150">
        <f t="shared" si="18"/>
        <v>519.33333333333337</v>
      </c>
      <c r="P67" s="84">
        <f t="shared" ca="1" si="19"/>
        <v>0</v>
      </c>
      <c r="Q67" s="84">
        <f t="shared" ca="1" si="20"/>
        <v>90.466024616800013</v>
      </c>
      <c r="R67" s="84">
        <f t="shared" ca="1" si="21"/>
        <v>1092.3046139501334</v>
      </c>
      <c r="S67" s="84">
        <f t="shared" ca="1" si="22"/>
        <v>163.84569209252001</v>
      </c>
      <c r="T67" s="84">
        <f t="shared" ca="1" si="23"/>
        <v>1256.1500000000001</v>
      </c>
      <c r="U67" s="151">
        <v>0</v>
      </c>
      <c r="V67" s="152">
        <f t="shared" ca="1" si="24"/>
        <v>0</v>
      </c>
      <c r="Y67" s="153">
        <f t="shared" ca="1" si="25"/>
        <v>0</v>
      </c>
      <c r="Z67" s="153">
        <f t="shared" ca="1" si="26"/>
        <v>0</v>
      </c>
      <c r="AA67" s="153">
        <f t="shared" ca="1" si="27"/>
        <v>0</v>
      </c>
      <c r="AB67" s="153">
        <f t="shared" ca="1" si="28"/>
        <v>0</v>
      </c>
      <c r="AC67" s="153">
        <f t="shared" ca="1" si="29"/>
        <v>0</v>
      </c>
      <c r="AD67" s="153">
        <f t="shared" ca="1" si="30"/>
        <v>0</v>
      </c>
      <c r="AE67" s="153">
        <f t="shared" ca="1" si="31"/>
        <v>0</v>
      </c>
      <c r="AF67" s="153">
        <f t="shared" ca="1" si="32"/>
        <v>0</v>
      </c>
      <c r="AG67" s="153">
        <f t="shared" ca="1" si="33"/>
        <v>0</v>
      </c>
      <c r="AH67" s="154"/>
      <c r="AI67" s="155">
        <f t="shared" ca="1" si="34"/>
        <v>0</v>
      </c>
      <c r="AJ67" s="156"/>
      <c r="AM67" s="24" t="str">
        <f t="shared" ca="1" si="35"/>
        <v>1</v>
      </c>
      <c r="AN67" s="24" t="str">
        <f t="shared" ca="1" si="36"/>
        <v>0</v>
      </c>
    </row>
    <row r="68" spans="1:40">
      <c r="A68" s="11">
        <f t="shared" si="37"/>
        <v>36</v>
      </c>
      <c r="B68" s="146" t="s">
        <v>120</v>
      </c>
      <c r="C68" s="11"/>
      <c r="D68" s="147" t="s">
        <v>3</v>
      </c>
      <c r="E68" s="11"/>
      <c r="F68" s="148" t="s">
        <v>196</v>
      </c>
      <c r="G68" s="149" t="str">
        <f t="shared" si="13"/>
        <v>ManTech36PROJ-3-A-08Govt</v>
      </c>
      <c r="H68" s="149"/>
      <c r="I68" s="147" t="s">
        <v>31</v>
      </c>
      <c r="J68" s="84">
        <v>198.16</v>
      </c>
      <c r="K68" s="84">
        <f t="shared" ca="1" si="14"/>
        <v>214.36</v>
      </c>
      <c r="L68" s="84">
        <f t="shared" ca="1" si="15"/>
        <v>90.374176000000006</v>
      </c>
      <c r="M68" s="84">
        <f t="shared" ca="1" si="16"/>
        <v>0</v>
      </c>
      <c r="N68" s="84">
        <f t="shared" ca="1" si="17"/>
        <v>0</v>
      </c>
      <c r="O68" s="150">
        <f t="shared" si="18"/>
        <v>519.33333333333337</v>
      </c>
      <c r="P68" s="84">
        <f t="shared" ca="1" si="19"/>
        <v>0</v>
      </c>
      <c r="Q68" s="84">
        <f t="shared" ca="1" si="20"/>
        <v>74.41329609280001</v>
      </c>
      <c r="R68" s="84">
        <f t="shared" ca="1" si="21"/>
        <v>898.48080542613343</v>
      </c>
      <c r="S68" s="84">
        <f t="shared" ca="1" si="22"/>
        <v>134.77212081392</v>
      </c>
      <c r="T68" s="84">
        <f t="shared" ca="1" si="23"/>
        <v>1033.25</v>
      </c>
      <c r="U68" s="151">
        <v>0</v>
      </c>
      <c r="V68" s="152">
        <f t="shared" ca="1" si="24"/>
        <v>0</v>
      </c>
      <c r="Y68" s="153">
        <f t="shared" ca="1" si="25"/>
        <v>0</v>
      </c>
      <c r="Z68" s="153">
        <f t="shared" ca="1" si="26"/>
        <v>0</v>
      </c>
      <c r="AA68" s="153">
        <f t="shared" ca="1" si="27"/>
        <v>0</v>
      </c>
      <c r="AB68" s="153">
        <f t="shared" ca="1" si="28"/>
        <v>0</v>
      </c>
      <c r="AC68" s="153">
        <f t="shared" ca="1" si="29"/>
        <v>0</v>
      </c>
      <c r="AD68" s="153">
        <f t="shared" ca="1" si="30"/>
        <v>0</v>
      </c>
      <c r="AE68" s="153">
        <f t="shared" ca="1" si="31"/>
        <v>0</v>
      </c>
      <c r="AF68" s="153">
        <f t="shared" ca="1" si="32"/>
        <v>0</v>
      </c>
      <c r="AG68" s="153">
        <f t="shared" ca="1" si="33"/>
        <v>0</v>
      </c>
      <c r="AH68" s="154"/>
      <c r="AI68" s="155">
        <f t="shared" ca="1" si="34"/>
        <v>0</v>
      </c>
      <c r="AJ68" s="156"/>
      <c r="AM68" s="24" t="str">
        <f t="shared" ca="1" si="35"/>
        <v>1</v>
      </c>
      <c r="AN68" s="24" t="str">
        <f t="shared" ca="1" si="36"/>
        <v>0</v>
      </c>
    </row>
    <row r="69" spans="1:40" ht="15">
      <c r="B69" s="157" t="s">
        <v>66</v>
      </c>
      <c r="C69" s="11"/>
      <c r="D69" s="147"/>
      <c r="E69" s="11"/>
      <c r="F69" s="148"/>
      <c r="G69" s="149"/>
      <c r="H69" s="149"/>
      <c r="I69" s="147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151"/>
      <c r="V69" s="152"/>
      <c r="Y69" s="153"/>
      <c r="Z69" s="153"/>
      <c r="AA69" s="153"/>
      <c r="AB69" s="153"/>
      <c r="AC69" s="153"/>
      <c r="AD69" s="153"/>
      <c r="AE69" s="153"/>
      <c r="AF69" s="153"/>
      <c r="AG69" s="153"/>
      <c r="AH69" s="154"/>
      <c r="AI69" s="155"/>
      <c r="AJ69" s="156"/>
    </row>
    <row r="70" spans="1:40">
      <c r="A70" s="11">
        <f>A68+1</f>
        <v>37</v>
      </c>
      <c r="B70" s="146" t="s">
        <v>121</v>
      </c>
      <c r="C70" s="11"/>
      <c r="D70" s="147" t="s">
        <v>3</v>
      </c>
      <c r="E70" s="11"/>
      <c r="F70" s="148" t="s">
        <v>149</v>
      </c>
      <c r="G70" s="149" t="str">
        <f>D70&amp;A70&amp;F70&amp;I70</f>
        <v>ManTech37E&amp;SS-3-A-12Govt</v>
      </c>
      <c r="H70" s="149"/>
      <c r="I70" s="147" t="s">
        <v>31</v>
      </c>
      <c r="J70" s="84">
        <v>430.24</v>
      </c>
      <c r="K70" s="84">
        <f ca="1">ROUND($J70*(VLOOKUP($I70,$I$9:$S$24,K$6,FALSE)),2)</f>
        <v>465.42</v>
      </c>
      <c r="L70" s="84">
        <f ca="1">$K70*(VLOOKUP($I70,$I$9:$S$24,L$6,FALSE))</f>
        <v>196.22107199999999</v>
      </c>
      <c r="M70" s="84">
        <f ca="1">($K70+$L70)*(VLOOKUP($I70,$I$9:$S$24,M$6,FALSE))</f>
        <v>0</v>
      </c>
      <c r="N70" s="84">
        <f ca="1">$K70*(VLOOKUP($I70,$I$9:$S$24,N$6,FALSE))</f>
        <v>0</v>
      </c>
      <c r="O70" s="150">
        <f>IF(D70="ManTech",$O$29,0)</f>
        <v>519.33333333333337</v>
      </c>
      <c r="P70" s="84">
        <f ca="1">$K70*($P$29/100)</f>
        <v>0</v>
      </c>
      <c r="Q70" s="84">
        <f ca="1">IF($D70="ManTech",(SUM($K70:$P70)*(VLOOKUP($I70,$I$9:$S$24,Q$6,FALSE))),(IF(M70=0,((SUM(K70,N70:P70))*(VLOOKUP($I70,$I$9:$S$24,Q$6,FALSE))),(SUM($M70:$P70)*(VLOOKUP($I70,$I$9:$S$24,Q$6,FALSE))))))</f>
        <v>106.64198880160001</v>
      </c>
      <c r="R70" s="84">
        <f ca="1">SUM(K70:Q70)</f>
        <v>1287.6163941349334</v>
      </c>
      <c r="S70" s="84">
        <f ca="1">(R70*(VLOOKUP($I70,$I$9:$S$24,S$6,FALSE)))</f>
        <v>193.14245912024001</v>
      </c>
      <c r="T70" s="84">
        <f ca="1">ROUND(SUM(R70:S70),2)</f>
        <v>1480.76</v>
      </c>
      <c r="U70" s="151">
        <v>0</v>
      </c>
      <c r="V70" s="152">
        <f ca="1">$T70*$U70</f>
        <v>0</v>
      </c>
      <c r="Y70" s="153">
        <f t="shared" ref="Y70:AB72" ca="1" si="38">K70*$U70</f>
        <v>0</v>
      </c>
      <c r="Z70" s="153">
        <f t="shared" ca="1" si="38"/>
        <v>0</v>
      </c>
      <c r="AA70" s="153">
        <f t="shared" ca="1" si="38"/>
        <v>0</v>
      </c>
      <c r="AB70" s="153">
        <f t="shared" ca="1" si="38"/>
        <v>0</v>
      </c>
      <c r="AC70" s="153">
        <f t="shared" ref="AC70:AD72" ca="1" si="39">P70*$U70</f>
        <v>0</v>
      </c>
      <c r="AD70" s="153">
        <f t="shared" ca="1" si="39"/>
        <v>0</v>
      </c>
      <c r="AE70" s="153">
        <f ca="1">SUM(Y70:AD70)</f>
        <v>0</v>
      </c>
      <c r="AF70" s="153">
        <f ca="1">S70*$U70</f>
        <v>0</v>
      </c>
      <c r="AG70" s="153">
        <f ca="1">SUM(AE70:AF70)</f>
        <v>0</v>
      </c>
      <c r="AH70" s="154"/>
      <c r="AI70" s="155">
        <f ca="1">AG70-V70</f>
        <v>0</v>
      </c>
      <c r="AJ70" s="156"/>
      <c r="AM70" s="24" t="str">
        <f ca="1">IF((OR((T70=""),(T70&gt;0))),"1","0")</f>
        <v>1</v>
      </c>
      <c r="AN70" s="24" t="str">
        <f ca="1">IF((OR((V70=""),(V70&gt;0))),"1","0")</f>
        <v>0</v>
      </c>
    </row>
    <row r="71" spans="1:40">
      <c r="A71" s="11">
        <f>A70+1</f>
        <v>38</v>
      </c>
      <c r="B71" s="146" t="s">
        <v>122</v>
      </c>
      <c r="C71" s="11"/>
      <c r="D71" s="147" t="s">
        <v>3</v>
      </c>
      <c r="E71" s="11"/>
      <c r="F71" s="148" t="s">
        <v>150</v>
      </c>
      <c r="G71" s="149" t="str">
        <f>D71&amp;A71&amp;F71&amp;I71</f>
        <v>ManTech38E&amp;SS-3-A-11Govt</v>
      </c>
      <c r="H71" s="149"/>
      <c r="I71" s="147" t="s">
        <v>31</v>
      </c>
      <c r="J71" s="84">
        <v>370.72</v>
      </c>
      <c r="K71" s="84">
        <f ca="1">ROUND($J71*(VLOOKUP($I71,$I$9:$S$24,K$6,FALSE)),2)</f>
        <v>401.03</v>
      </c>
      <c r="L71" s="84">
        <f ca="1">$K71*(VLOOKUP($I71,$I$9:$S$24,L$6,FALSE))</f>
        <v>169.07424799999998</v>
      </c>
      <c r="M71" s="84">
        <f ca="1">($K71+$L71)*(VLOOKUP($I71,$I$9:$S$24,M$6,FALSE))</f>
        <v>0</v>
      </c>
      <c r="N71" s="84">
        <f ca="1">$K71*(VLOOKUP($I71,$I$9:$S$24,N$6,FALSE))</f>
        <v>0</v>
      </c>
      <c r="O71" s="150">
        <f>IF(D71="ManTech",$O$29,0)</f>
        <v>519.33333333333337</v>
      </c>
      <c r="P71" s="84">
        <f ca="1">$K71*($P$29/100)</f>
        <v>0</v>
      </c>
      <c r="Q71" s="84">
        <f ca="1">IF($D71="ManTech",(SUM($K71:$P71)*(VLOOKUP($I71,$I$9:$S$24,Q$6,FALSE))),(IF(M71=0,((SUM(K71,N71:P71))*(VLOOKUP($I71,$I$9:$S$24,Q$6,FALSE))),(SUM($M71:$P71)*(VLOOKUP($I71,$I$9:$S$24,Q$6,FALSE))))))</f>
        <v>98.376213594400014</v>
      </c>
      <c r="R71" s="84">
        <f ca="1">SUM(K71:Q71)</f>
        <v>1187.8137949277334</v>
      </c>
      <c r="S71" s="84">
        <f ca="1">(R71*(VLOOKUP($I71,$I$9:$S$24,S$6,FALSE)))</f>
        <v>178.17206923916001</v>
      </c>
      <c r="T71" s="84">
        <f ca="1">ROUND(SUM(R71:S71),2)</f>
        <v>1365.99</v>
      </c>
      <c r="U71" s="151">
        <v>0</v>
      </c>
      <c r="V71" s="152">
        <f ca="1">$T71*$U71</f>
        <v>0</v>
      </c>
      <c r="Y71" s="153">
        <f t="shared" ca="1" si="38"/>
        <v>0</v>
      </c>
      <c r="Z71" s="153">
        <f t="shared" ca="1" si="38"/>
        <v>0</v>
      </c>
      <c r="AA71" s="153">
        <f t="shared" ca="1" si="38"/>
        <v>0</v>
      </c>
      <c r="AB71" s="153">
        <f t="shared" ca="1" si="38"/>
        <v>0</v>
      </c>
      <c r="AC71" s="153">
        <f t="shared" ca="1" si="39"/>
        <v>0</v>
      </c>
      <c r="AD71" s="153">
        <f t="shared" ca="1" si="39"/>
        <v>0</v>
      </c>
      <c r="AE71" s="153">
        <f ca="1">SUM(Y71:AD71)</f>
        <v>0</v>
      </c>
      <c r="AF71" s="153">
        <f ca="1">S71*$U71</f>
        <v>0</v>
      </c>
      <c r="AG71" s="153">
        <f ca="1">SUM(AE71:AF71)</f>
        <v>0</v>
      </c>
      <c r="AH71" s="154"/>
      <c r="AI71" s="155">
        <f ca="1">AG71-V71</f>
        <v>0</v>
      </c>
      <c r="AJ71" s="156"/>
      <c r="AM71" s="24" t="str">
        <f ca="1">IF((OR((T71=""),(T71&gt;0))),"1","0")</f>
        <v>1</v>
      </c>
      <c r="AN71" s="24" t="str">
        <f ca="1">IF((OR((V71=""),(V71&gt;0))),"1","0")</f>
        <v>0</v>
      </c>
    </row>
    <row r="72" spans="1:40">
      <c r="A72" s="11">
        <f>A71+1</f>
        <v>39</v>
      </c>
      <c r="B72" s="146" t="s">
        <v>123</v>
      </c>
      <c r="C72" s="11"/>
      <c r="D72" s="147" t="s">
        <v>3</v>
      </c>
      <c r="E72" s="11"/>
      <c r="F72" s="148" t="s">
        <v>149</v>
      </c>
      <c r="G72" s="149" t="str">
        <f>D72&amp;A72&amp;F72&amp;I72</f>
        <v>ManTech39E&amp;SS-3-A-12Govt</v>
      </c>
      <c r="H72" s="149"/>
      <c r="I72" s="147" t="s">
        <v>31</v>
      </c>
      <c r="J72" s="84">
        <v>430.24</v>
      </c>
      <c r="K72" s="84">
        <f ca="1">ROUND($J72*(VLOOKUP($I72,$I$9:$S$24,K$6,FALSE)),2)</f>
        <v>465.42</v>
      </c>
      <c r="L72" s="84">
        <f ca="1">$K72*(VLOOKUP($I72,$I$9:$S$24,L$6,FALSE))</f>
        <v>196.22107199999999</v>
      </c>
      <c r="M72" s="84">
        <f ca="1">($K72+$L72)*(VLOOKUP($I72,$I$9:$S$24,M$6,FALSE))</f>
        <v>0</v>
      </c>
      <c r="N72" s="84">
        <f ca="1">$K72*(VLOOKUP($I72,$I$9:$S$24,N$6,FALSE))</f>
        <v>0</v>
      </c>
      <c r="O72" s="150">
        <f>IF(D72="ManTech",$O$29,0)</f>
        <v>519.33333333333337</v>
      </c>
      <c r="P72" s="84">
        <f ca="1">$K72*($P$29/100)</f>
        <v>0</v>
      </c>
      <c r="Q72" s="84">
        <f ca="1">IF($D72="ManTech",(SUM($K72:$P72)*(VLOOKUP($I72,$I$9:$S$24,Q$6,FALSE))),(IF(M72=0,((SUM(K72,N72:P72))*(VLOOKUP($I72,$I$9:$S$24,Q$6,FALSE))),(SUM($M72:$P72)*(VLOOKUP($I72,$I$9:$S$24,Q$6,FALSE))))))</f>
        <v>106.64198880160001</v>
      </c>
      <c r="R72" s="84">
        <f ca="1">SUM(K72:Q72)</f>
        <v>1287.6163941349334</v>
      </c>
      <c r="S72" s="84">
        <f ca="1">(R72*(VLOOKUP($I72,$I$9:$S$24,S$6,FALSE)))</f>
        <v>193.14245912024001</v>
      </c>
      <c r="T72" s="84">
        <f ca="1">ROUND(SUM(R72:S72),2)</f>
        <v>1480.76</v>
      </c>
      <c r="U72" s="151">
        <v>0</v>
      </c>
      <c r="V72" s="152">
        <f ca="1">$T72*$U72</f>
        <v>0</v>
      </c>
      <c r="Y72" s="153">
        <f t="shared" ca="1" si="38"/>
        <v>0</v>
      </c>
      <c r="Z72" s="153">
        <f t="shared" ca="1" si="38"/>
        <v>0</v>
      </c>
      <c r="AA72" s="153">
        <f t="shared" ca="1" si="38"/>
        <v>0</v>
      </c>
      <c r="AB72" s="153">
        <f t="shared" ca="1" si="38"/>
        <v>0</v>
      </c>
      <c r="AC72" s="153">
        <f t="shared" ca="1" si="39"/>
        <v>0</v>
      </c>
      <c r="AD72" s="153">
        <f t="shared" ca="1" si="39"/>
        <v>0</v>
      </c>
      <c r="AE72" s="153">
        <f ca="1">SUM(Y72:AD72)</f>
        <v>0</v>
      </c>
      <c r="AF72" s="153">
        <f ca="1">S72*$U72</f>
        <v>0</v>
      </c>
      <c r="AG72" s="153">
        <f ca="1">SUM(AE72:AF72)</f>
        <v>0</v>
      </c>
      <c r="AH72" s="154"/>
      <c r="AI72" s="155">
        <f ca="1">AG72-V72</f>
        <v>0</v>
      </c>
      <c r="AJ72" s="156"/>
      <c r="AM72" s="24" t="str">
        <f ca="1">IF((OR((T72=""),(T72&gt;0))),"1","0")</f>
        <v>1</v>
      </c>
      <c r="AN72" s="24" t="str">
        <f ca="1">IF((OR((V72=""),(V72&gt;0))),"1","0")</f>
        <v>0</v>
      </c>
    </row>
    <row r="73" spans="1:40" ht="15.75">
      <c r="B73" s="141" t="s">
        <v>7</v>
      </c>
      <c r="C73" s="11"/>
      <c r="D73" s="147"/>
      <c r="E73" s="11"/>
      <c r="F73" s="148"/>
      <c r="G73" s="149"/>
      <c r="H73" s="149"/>
      <c r="I73" s="147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151"/>
      <c r="V73" s="152"/>
      <c r="Y73" s="153"/>
      <c r="Z73" s="153"/>
      <c r="AA73" s="153"/>
      <c r="AB73" s="153"/>
      <c r="AC73" s="153"/>
      <c r="AD73" s="153"/>
      <c r="AE73" s="153"/>
      <c r="AF73" s="153"/>
      <c r="AG73" s="153"/>
      <c r="AH73" s="154"/>
      <c r="AI73" s="155"/>
      <c r="AJ73" s="156"/>
    </row>
    <row r="74" spans="1:40">
      <c r="A74" s="11">
        <f>A72+1</f>
        <v>40</v>
      </c>
      <c r="B74" s="146" t="s">
        <v>85</v>
      </c>
      <c r="C74" s="11"/>
      <c r="D74" s="147" t="s">
        <v>3</v>
      </c>
      <c r="E74" s="11"/>
      <c r="F74" s="148" t="s">
        <v>153</v>
      </c>
      <c r="G74" s="149" t="str">
        <f t="shared" ref="G74:G109" si="40">D74&amp;A74&amp;F74&amp;I74</f>
        <v>ManTech40SCIA-3-D-12Contr</v>
      </c>
      <c r="H74" s="149"/>
      <c r="I74" s="147" t="s">
        <v>30</v>
      </c>
      <c r="J74" s="84">
        <v>539.04</v>
      </c>
      <c r="K74" s="84">
        <f t="shared" ref="K74:K109" ca="1" si="41">ROUND($J74*(VLOOKUP($I74,$I$9:$S$24,K$6,FALSE)),2)</f>
        <v>583.11</v>
      </c>
      <c r="L74" s="84">
        <f t="shared" ref="L74:L109" ca="1" si="42">$K74*(VLOOKUP($I74,$I$9:$S$24,L$6,FALSE))</f>
        <v>245.83917599999998</v>
      </c>
      <c r="M74" s="84">
        <f t="shared" ref="M74:M109" ca="1" si="43">($K74+$L74)*(VLOOKUP($I74,$I$9:$S$24,M$6,FALSE))</f>
        <v>116.1357795576</v>
      </c>
      <c r="N74" s="84">
        <f t="shared" ref="N74:P93" ca="1" si="44">$K74*(VLOOKUP($I74,$I$9:$S$24,N$6,FALSE))</f>
        <v>0</v>
      </c>
      <c r="O74" s="84">
        <f t="shared" ca="1" si="44"/>
        <v>0</v>
      </c>
      <c r="P74" s="84">
        <f t="shared" ca="1" si="44"/>
        <v>0</v>
      </c>
      <c r="Q74" s="84">
        <f t="shared" ref="Q74:Q109" ca="1" si="45">IF($D74="ManTech",(SUM($K74:$N74)*(VLOOKUP($I74,$I$9:$S$24,Q$6,FALSE))),(IF(M74=0,((SUM(K74,N74:P74))*(VLOOKUP($I74,$I$9:$S$24,Q$6,FALSE))),(SUM($M74:$P74)*(VLOOKUP($I74,$I$9:$S$24,Q$6,FALSE))))))</f>
        <v>85.34117148685128</v>
      </c>
      <c r="R74" s="84">
        <f t="shared" ref="R74:R109" ca="1" si="46">SUM(K74:Q74)</f>
        <v>1030.4261270444513</v>
      </c>
      <c r="S74" s="84">
        <f t="shared" ref="S74:S109" ca="1" si="47">(R74*(VLOOKUP($I74,$I$9:$S$24,S$6,FALSE)))</f>
        <v>154.56391905666769</v>
      </c>
      <c r="T74" s="84">
        <f t="shared" ref="T74:T109" ca="1" si="48">ROUND(SUM(R74:S74),2)</f>
        <v>1184.99</v>
      </c>
      <c r="U74" s="151">
        <v>0</v>
      </c>
      <c r="V74" s="152">
        <f t="shared" ref="V74:V109" ca="1" si="49">$T74*$U74</f>
        <v>0</v>
      </c>
      <c r="Y74" s="153">
        <f t="shared" ref="Y74:Y109" ca="1" si="50">K74*$U74</f>
        <v>0</v>
      </c>
      <c r="Z74" s="153">
        <f t="shared" ref="Z74:Z109" ca="1" si="51">L74*$U74</f>
        <v>0</v>
      </c>
      <c r="AA74" s="153">
        <f t="shared" ref="AA74:AA109" ca="1" si="52">M74*$U74</f>
        <v>0</v>
      </c>
      <c r="AB74" s="153">
        <f t="shared" ref="AB74:AB109" ca="1" si="53">N74*$U74</f>
        <v>0</v>
      </c>
      <c r="AC74" s="153">
        <f t="shared" ref="AC74:AC109" ca="1" si="54">P74*$U74</f>
        <v>0</v>
      </c>
      <c r="AD74" s="153">
        <f t="shared" ref="AD74:AD109" ca="1" si="55">Q74*$U74</f>
        <v>0</v>
      </c>
      <c r="AE74" s="153">
        <f t="shared" ref="AE74:AE109" ca="1" si="56">SUM(Y74:AD74)</f>
        <v>0</v>
      </c>
      <c r="AF74" s="153">
        <f t="shared" ref="AF74:AF109" ca="1" si="57">S74*$U74</f>
        <v>0</v>
      </c>
      <c r="AG74" s="153">
        <f t="shared" ref="AG74:AG109" ca="1" si="58">SUM(AE74:AF74)</f>
        <v>0</v>
      </c>
      <c r="AH74" s="154"/>
      <c r="AI74" s="155">
        <f t="shared" ref="AI74:AI109" ca="1" si="59">AG74-V74</f>
        <v>0</v>
      </c>
      <c r="AJ74" s="156"/>
      <c r="AM74" s="24" t="str">
        <f t="shared" ref="AM74:AM109" ca="1" si="60">IF((OR((T74=""),(T74&gt;0))),"1","0")</f>
        <v>1</v>
      </c>
      <c r="AN74" s="24" t="str">
        <f t="shared" ref="AN74:AN109" ca="1" si="61">IF((OR((V74=""),(V74&gt;0))),"1","0")</f>
        <v>0</v>
      </c>
    </row>
    <row r="75" spans="1:40">
      <c r="A75" s="11">
        <f t="shared" ref="A75:A109" si="62">A74+1</f>
        <v>41</v>
      </c>
      <c r="B75" s="146" t="s">
        <v>86</v>
      </c>
      <c r="C75" s="11"/>
      <c r="D75" s="147" t="s">
        <v>3</v>
      </c>
      <c r="E75" s="11"/>
      <c r="F75" s="148" t="s">
        <v>154</v>
      </c>
      <c r="G75" s="149" t="str">
        <f t="shared" si="40"/>
        <v>ManTech41SCIA-3-D-11Contr</v>
      </c>
      <c r="H75" s="149"/>
      <c r="I75" s="147" t="s">
        <v>30</v>
      </c>
      <c r="J75" s="84">
        <v>493.2</v>
      </c>
      <c r="K75" s="84">
        <f t="shared" ca="1" si="41"/>
        <v>533.52</v>
      </c>
      <c r="L75" s="84">
        <f t="shared" ca="1" si="42"/>
        <v>224.93203199999999</v>
      </c>
      <c r="M75" s="84">
        <f t="shared" ca="1" si="43"/>
        <v>106.25912968319999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78.083417899992952</v>
      </c>
      <c r="R75" s="84">
        <f t="shared" ca="1" si="46"/>
        <v>942.79457958319279</v>
      </c>
      <c r="S75" s="84">
        <f t="shared" ca="1" si="47"/>
        <v>141.41918693747891</v>
      </c>
      <c r="T75" s="84">
        <f t="shared" ca="1" si="48"/>
        <v>1084.21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87</v>
      </c>
      <c r="C76" s="11"/>
      <c r="D76" s="147" t="s">
        <v>3</v>
      </c>
      <c r="E76" s="11"/>
      <c r="F76" s="148" t="s">
        <v>155</v>
      </c>
      <c r="G76" s="149" t="str">
        <f t="shared" si="40"/>
        <v>ManTech42SCIA-3-D-08Contr</v>
      </c>
      <c r="H76" s="149"/>
      <c r="I76" s="147" t="s">
        <v>30</v>
      </c>
      <c r="J76" s="84">
        <v>340.96</v>
      </c>
      <c r="K76" s="84">
        <f t="shared" ca="1" si="41"/>
        <v>368.84</v>
      </c>
      <c r="L76" s="84">
        <f t="shared" ca="1" si="42"/>
        <v>155.50294399999999</v>
      </c>
      <c r="M76" s="84">
        <f t="shared" ca="1" si="43"/>
        <v>73.4604464544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53.981646158032319</v>
      </c>
      <c r="R76" s="84">
        <f t="shared" ca="1" si="46"/>
        <v>651.78503661243224</v>
      </c>
      <c r="S76" s="84">
        <f t="shared" ca="1" si="47"/>
        <v>97.767755491864833</v>
      </c>
      <c r="T76" s="84">
        <f t="shared" ca="1" si="48"/>
        <v>749.55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1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88</v>
      </c>
      <c r="C77" s="11"/>
      <c r="D77" s="147" t="s">
        <v>3</v>
      </c>
      <c r="E77" s="11"/>
      <c r="F77" s="148" t="s">
        <v>156</v>
      </c>
      <c r="G77" s="149" t="str">
        <f t="shared" si="40"/>
        <v>ManTech43INTL-3-D-12Contr</v>
      </c>
      <c r="H77" s="149"/>
      <c r="I77" s="147" t="s">
        <v>30</v>
      </c>
      <c r="J77" s="84">
        <v>492.96</v>
      </c>
      <c r="K77" s="84">
        <f t="shared" ca="1" si="41"/>
        <v>533.27</v>
      </c>
      <c r="L77" s="84">
        <f t="shared" ca="1" si="42"/>
        <v>224.82663199999999</v>
      </c>
      <c r="M77" s="84">
        <f t="shared" ca="1" si="43"/>
        <v>106.2093381432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78.046829103930975</v>
      </c>
      <c r="R77" s="84">
        <f t="shared" ca="1" si="46"/>
        <v>942.35279924713109</v>
      </c>
      <c r="S77" s="84">
        <f t="shared" ca="1" si="47"/>
        <v>141.35291988706965</v>
      </c>
      <c r="T77" s="84">
        <f t="shared" ca="1" si="48"/>
        <v>1083.71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1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89</v>
      </c>
      <c r="C78" s="11"/>
      <c r="D78" s="147" t="s">
        <v>3</v>
      </c>
      <c r="E78" s="11"/>
      <c r="F78" s="148" t="s">
        <v>157</v>
      </c>
      <c r="G78" s="149" t="str">
        <f t="shared" si="40"/>
        <v>ManTech44INTL-3-D-11Contr</v>
      </c>
      <c r="H78" s="149"/>
      <c r="I78" s="147" t="s">
        <v>30</v>
      </c>
      <c r="J78" s="84">
        <v>432.08</v>
      </c>
      <c r="K78" s="84">
        <f t="shared" ca="1" si="41"/>
        <v>467.41</v>
      </c>
      <c r="L78" s="84">
        <f t="shared" ca="1" si="42"/>
        <v>197.060056</v>
      </c>
      <c r="M78" s="84">
        <f t="shared" ca="1" si="43"/>
        <v>93.092254845599996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68.407876669357677</v>
      </c>
      <c r="R78" s="84">
        <f t="shared" ca="1" si="46"/>
        <v>825.97018751495762</v>
      </c>
      <c r="S78" s="84">
        <f t="shared" ca="1" si="47"/>
        <v>123.89552812724364</v>
      </c>
      <c r="T78" s="84">
        <f t="shared" ca="1" si="48"/>
        <v>949.87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90</v>
      </c>
      <c r="C79" s="11"/>
      <c r="D79" s="147" t="s">
        <v>3</v>
      </c>
      <c r="E79" s="11"/>
      <c r="F79" s="148" t="s">
        <v>158</v>
      </c>
      <c r="G79" s="149" t="str">
        <f t="shared" si="40"/>
        <v>ManTech45INTL-3-D-08Contr</v>
      </c>
      <c r="H79" s="149"/>
      <c r="I79" s="147" t="s">
        <v>30</v>
      </c>
      <c r="J79" s="84">
        <v>307.68</v>
      </c>
      <c r="K79" s="84">
        <f t="shared" ca="1" si="41"/>
        <v>332.84</v>
      </c>
      <c r="L79" s="84">
        <f t="shared" ca="1" si="42"/>
        <v>140.32534399999997</v>
      </c>
      <c r="M79" s="84">
        <f t="shared" ca="1" si="43"/>
        <v>66.290464694400001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48.712859525104314</v>
      </c>
      <c r="R79" s="84">
        <f t="shared" ca="1" si="46"/>
        <v>588.1686682195043</v>
      </c>
      <c r="S79" s="84">
        <f t="shared" ca="1" si="47"/>
        <v>88.225300232925647</v>
      </c>
      <c r="T79" s="84">
        <f t="shared" ca="1" si="48"/>
        <v>676.39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91</v>
      </c>
      <c r="C80" s="11"/>
      <c r="D80" s="147" t="s">
        <v>3</v>
      </c>
      <c r="E80" s="11"/>
      <c r="F80" s="148" t="s">
        <v>156</v>
      </c>
      <c r="G80" s="149" t="str">
        <f t="shared" si="40"/>
        <v>ManTech46INTL-3-D-12Contr</v>
      </c>
      <c r="H80" s="149"/>
      <c r="I80" s="147" t="s">
        <v>30</v>
      </c>
      <c r="J80" s="84">
        <v>492.96</v>
      </c>
      <c r="K80" s="84">
        <f t="shared" ca="1" si="41"/>
        <v>533.27</v>
      </c>
      <c r="L80" s="84">
        <f t="shared" ca="1" si="42"/>
        <v>224.82663199999999</v>
      </c>
      <c r="M80" s="84">
        <f t="shared" ca="1" si="43"/>
        <v>106.2093381432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78.046829103930975</v>
      </c>
      <c r="R80" s="84">
        <f t="shared" ca="1" si="46"/>
        <v>942.35279924713109</v>
      </c>
      <c r="S80" s="84">
        <f t="shared" ca="1" si="47"/>
        <v>141.35291988706965</v>
      </c>
      <c r="T80" s="84">
        <f t="shared" ca="1" si="48"/>
        <v>1083.71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1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92</v>
      </c>
      <c r="C81" s="11"/>
      <c r="D81" s="147" t="s">
        <v>3</v>
      </c>
      <c r="E81" s="11"/>
      <c r="F81" s="148" t="s">
        <v>157</v>
      </c>
      <c r="G81" s="149" t="str">
        <f t="shared" si="40"/>
        <v>ManTech47INTL-3-D-11Contr</v>
      </c>
      <c r="H81" s="149"/>
      <c r="I81" s="147" t="s">
        <v>30</v>
      </c>
      <c r="J81" s="84">
        <v>432.08</v>
      </c>
      <c r="K81" s="84">
        <f t="shared" ca="1" si="41"/>
        <v>467.41</v>
      </c>
      <c r="L81" s="84">
        <f t="shared" ca="1" si="42"/>
        <v>197.060056</v>
      </c>
      <c r="M81" s="84">
        <f t="shared" ca="1" si="43"/>
        <v>93.092254845599996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68.407876669357677</v>
      </c>
      <c r="R81" s="84">
        <f t="shared" ca="1" si="46"/>
        <v>825.97018751495762</v>
      </c>
      <c r="S81" s="84">
        <f t="shared" ca="1" si="47"/>
        <v>123.89552812724364</v>
      </c>
      <c r="T81" s="84">
        <f t="shared" ca="1" si="48"/>
        <v>949.87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>
      <c r="A82" s="11">
        <f t="shared" si="62"/>
        <v>48</v>
      </c>
      <c r="B82" s="146" t="s">
        <v>93</v>
      </c>
      <c r="C82" s="11"/>
      <c r="D82" s="147" t="s">
        <v>3</v>
      </c>
      <c r="E82" s="11"/>
      <c r="F82" s="148" t="s">
        <v>158</v>
      </c>
      <c r="G82" s="149" t="str">
        <f t="shared" si="40"/>
        <v>ManTech48INTL-3-D-08Contr</v>
      </c>
      <c r="H82" s="149"/>
      <c r="I82" s="147" t="s">
        <v>30</v>
      </c>
      <c r="J82" s="84">
        <v>307.68</v>
      </c>
      <c r="K82" s="84">
        <f t="shared" ca="1" si="41"/>
        <v>332.84</v>
      </c>
      <c r="L82" s="84">
        <f t="shared" ca="1" si="42"/>
        <v>140.32534399999997</v>
      </c>
      <c r="M82" s="84">
        <f t="shared" ca="1" si="43"/>
        <v>66.290464694400001</v>
      </c>
      <c r="N82" s="84">
        <f t="shared" ca="1" si="44"/>
        <v>0</v>
      </c>
      <c r="O82" s="84">
        <f t="shared" ca="1" si="44"/>
        <v>0</v>
      </c>
      <c r="P82" s="84">
        <f t="shared" ca="1" si="44"/>
        <v>0</v>
      </c>
      <c r="Q82" s="84">
        <f t="shared" ca="1" si="45"/>
        <v>48.712859525104314</v>
      </c>
      <c r="R82" s="84">
        <f t="shared" ca="1" si="46"/>
        <v>588.1686682195043</v>
      </c>
      <c r="S82" s="84">
        <f t="shared" ca="1" si="47"/>
        <v>88.225300232925647</v>
      </c>
      <c r="T82" s="84">
        <f t="shared" ca="1" si="48"/>
        <v>676.39</v>
      </c>
      <c r="U82" s="151">
        <v>0</v>
      </c>
      <c r="V82" s="152">
        <f t="shared" ca="1" si="49"/>
        <v>0</v>
      </c>
      <c r="Y82" s="153">
        <f t="shared" ca="1" si="50"/>
        <v>0</v>
      </c>
      <c r="Z82" s="153">
        <f t="shared" ca="1" si="51"/>
        <v>0</v>
      </c>
      <c r="AA82" s="153">
        <f t="shared" ca="1" si="52"/>
        <v>0</v>
      </c>
      <c r="AB82" s="153">
        <f t="shared" ca="1" si="53"/>
        <v>0</v>
      </c>
      <c r="AC82" s="153">
        <f t="shared" ca="1" si="54"/>
        <v>0</v>
      </c>
      <c r="AD82" s="153">
        <f t="shared" ca="1" si="55"/>
        <v>0</v>
      </c>
      <c r="AE82" s="153">
        <f t="shared" ca="1" si="56"/>
        <v>0</v>
      </c>
      <c r="AF82" s="153">
        <f t="shared" ca="1" si="57"/>
        <v>0</v>
      </c>
      <c r="AG82" s="153">
        <f t="shared" ca="1" si="58"/>
        <v>0</v>
      </c>
      <c r="AH82" s="154"/>
      <c r="AI82" s="155">
        <f t="shared" ca="1" si="59"/>
        <v>0</v>
      </c>
      <c r="AJ82" s="156"/>
      <c r="AM82" s="24" t="str">
        <f t="shared" ca="1" si="60"/>
        <v>1</v>
      </c>
      <c r="AN82" s="24" t="str">
        <f t="shared" ca="1" si="61"/>
        <v>0</v>
      </c>
    </row>
    <row r="83" spans="1:40">
      <c r="A83" s="11">
        <f t="shared" si="62"/>
        <v>49</v>
      </c>
      <c r="B83" s="146" t="s">
        <v>94</v>
      </c>
      <c r="C83" s="11"/>
      <c r="D83" s="147" t="s">
        <v>3</v>
      </c>
      <c r="E83" s="11"/>
      <c r="F83" s="148" t="s">
        <v>159</v>
      </c>
      <c r="G83" s="149" t="str">
        <f t="shared" si="40"/>
        <v>ManTech49ITEK-3-D-12Contr</v>
      </c>
      <c r="H83" s="149"/>
      <c r="I83" s="147" t="s">
        <v>30</v>
      </c>
      <c r="J83" s="84">
        <v>538.72</v>
      </c>
      <c r="K83" s="84">
        <f t="shared" ca="1" si="41"/>
        <v>582.77</v>
      </c>
      <c r="L83" s="84">
        <f t="shared" ca="1" si="42"/>
        <v>245.69583199999997</v>
      </c>
      <c r="M83" s="84">
        <f t="shared" ca="1" si="43"/>
        <v>116.0680630632</v>
      </c>
      <c r="N83" s="84">
        <f t="shared" ca="1" si="44"/>
        <v>0</v>
      </c>
      <c r="O83" s="84">
        <f t="shared" ca="1" si="44"/>
        <v>0</v>
      </c>
      <c r="P83" s="84">
        <f t="shared" ca="1" si="44"/>
        <v>0</v>
      </c>
      <c r="Q83" s="84">
        <f t="shared" ca="1" si="45"/>
        <v>85.291410724206969</v>
      </c>
      <c r="R83" s="84">
        <f t="shared" ca="1" si="46"/>
        <v>1029.8253057874069</v>
      </c>
      <c r="S83" s="84">
        <f t="shared" ca="1" si="47"/>
        <v>154.47379586811104</v>
      </c>
      <c r="T83" s="84">
        <f t="shared" ca="1" si="48"/>
        <v>1184.3</v>
      </c>
      <c r="U83" s="151">
        <v>0</v>
      </c>
      <c r="V83" s="152">
        <f t="shared" ca="1" si="49"/>
        <v>0</v>
      </c>
      <c r="Y83" s="153">
        <f t="shared" ca="1" si="50"/>
        <v>0</v>
      </c>
      <c r="Z83" s="153">
        <f t="shared" ca="1" si="51"/>
        <v>0</v>
      </c>
      <c r="AA83" s="153">
        <f t="shared" ca="1" si="52"/>
        <v>0</v>
      </c>
      <c r="AB83" s="153">
        <f t="shared" ca="1" si="53"/>
        <v>0</v>
      </c>
      <c r="AC83" s="153">
        <f t="shared" ca="1" si="54"/>
        <v>0</v>
      </c>
      <c r="AD83" s="153">
        <f t="shared" ca="1" si="55"/>
        <v>0</v>
      </c>
      <c r="AE83" s="153">
        <f t="shared" ca="1" si="56"/>
        <v>0</v>
      </c>
      <c r="AF83" s="153">
        <f t="shared" ca="1" si="57"/>
        <v>0</v>
      </c>
      <c r="AG83" s="153">
        <f t="shared" ca="1" si="58"/>
        <v>0</v>
      </c>
      <c r="AH83" s="154"/>
      <c r="AI83" s="155">
        <f t="shared" ca="1" si="59"/>
        <v>0</v>
      </c>
      <c r="AJ83" s="156"/>
      <c r="AM83" s="24" t="str">
        <f t="shared" ca="1" si="60"/>
        <v>1</v>
      </c>
      <c r="AN83" s="24" t="str">
        <f t="shared" ca="1" si="61"/>
        <v>0</v>
      </c>
    </row>
    <row r="84" spans="1:40">
      <c r="A84" s="11">
        <f t="shared" si="62"/>
        <v>50</v>
      </c>
      <c r="B84" s="146" t="s">
        <v>95</v>
      </c>
      <c r="C84" s="11"/>
      <c r="D84" s="147" t="s">
        <v>3</v>
      </c>
      <c r="E84" s="11"/>
      <c r="F84" s="148" t="s">
        <v>160</v>
      </c>
      <c r="G84" s="149" t="str">
        <f t="shared" si="40"/>
        <v>ManTech50ITEK-3-D-11Contr</v>
      </c>
      <c r="H84" s="149"/>
      <c r="I84" s="147" t="s">
        <v>30</v>
      </c>
      <c r="J84" s="84">
        <v>477.44</v>
      </c>
      <c r="K84" s="84">
        <f t="shared" ca="1" si="41"/>
        <v>516.48</v>
      </c>
      <c r="L84" s="84">
        <f t="shared" ca="1" si="42"/>
        <v>217.74796799999999</v>
      </c>
      <c r="M84" s="84">
        <f t="shared" ca="1" si="43"/>
        <v>102.86533831680001</v>
      </c>
      <c r="N84" s="84">
        <f t="shared" ca="1" si="44"/>
        <v>0</v>
      </c>
      <c r="O84" s="84">
        <f t="shared" ca="1" si="44"/>
        <v>0</v>
      </c>
      <c r="P84" s="84">
        <f t="shared" ca="1" si="44"/>
        <v>0</v>
      </c>
      <c r="Q84" s="84">
        <f t="shared" ca="1" si="45"/>
        <v>75.589525560407054</v>
      </c>
      <c r="R84" s="84">
        <f t="shared" ca="1" si="46"/>
        <v>912.68283187720715</v>
      </c>
      <c r="S84" s="84">
        <f t="shared" ca="1" si="47"/>
        <v>136.90242478158106</v>
      </c>
      <c r="T84" s="84">
        <f t="shared" ca="1" si="48"/>
        <v>1049.5899999999999</v>
      </c>
      <c r="U84" s="151">
        <v>0</v>
      </c>
      <c r="V84" s="152">
        <f t="shared" ca="1" si="49"/>
        <v>0</v>
      </c>
      <c r="Y84" s="153">
        <f t="shared" ca="1" si="50"/>
        <v>0</v>
      </c>
      <c r="Z84" s="153">
        <f t="shared" ca="1" si="51"/>
        <v>0</v>
      </c>
      <c r="AA84" s="153">
        <f t="shared" ca="1" si="52"/>
        <v>0</v>
      </c>
      <c r="AB84" s="153">
        <f t="shared" ca="1" si="53"/>
        <v>0</v>
      </c>
      <c r="AC84" s="153">
        <f t="shared" ca="1" si="54"/>
        <v>0</v>
      </c>
      <c r="AD84" s="153">
        <f t="shared" ca="1" si="55"/>
        <v>0</v>
      </c>
      <c r="AE84" s="153">
        <f t="shared" ca="1" si="56"/>
        <v>0</v>
      </c>
      <c r="AF84" s="153">
        <f t="shared" ca="1" si="57"/>
        <v>0</v>
      </c>
      <c r="AG84" s="153">
        <f t="shared" ca="1" si="58"/>
        <v>0</v>
      </c>
      <c r="AH84" s="154"/>
      <c r="AI84" s="155">
        <f t="shared" ca="1" si="59"/>
        <v>0</v>
      </c>
      <c r="AJ84" s="156"/>
      <c r="AM84" s="24" t="str">
        <f t="shared" ca="1" si="60"/>
        <v>1</v>
      </c>
      <c r="AN84" s="24" t="str">
        <f t="shared" ca="1" si="61"/>
        <v>0</v>
      </c>
    </row>
    <row r="85" spans="1:40">
      <c r="A85" s="11">
        <f t="shared" si="62"/>
        <v>51</v>
      </c>
      <c r="B85" s="146" t="s">
        <v>96</v>
      </c>
      <c r="C85" s="11"/>
      <c r="D85" s="147" t="s">
        <v>3</v>
      </c>
      <c r="E85" s="11"/>
      <c r="F85" s="148" t="s">
        <v>161</v>
      </c>
      <c r="G85" s="149" t="str">
        <f t="shared" si="40"/>
        <v>ManTech51ITEK-3-D-08Contr</v>
      </c>
      <c r="H85" s="149"/>
      <c r="I85" s="147" t="s">
        <v>30</v>
      </c>
      <c r="J85" s="84">
        <v>311.44</v>
      </c>
      <c r="K85" s="84">
        <f t="shared" ca="1" si="41"/>
        <v>336.9</v>
      </c>
      <c r="L85" s="84">
        <f t="shared" ca="1" si="42"/>
        <v>142.03703999999999</v>
      </c>
      <c r="M85" s="84">
        <f t="shared" ca="1" si="43"/>
        <v>67.099079304</v>
      </c>
      <c r="N85" s="84">
        <f t="shared" ca="1" si="44"/>
        <v>0</v>
      </c>
      <c r="O85" s="84">
        <f t="shared" ca="1" si="44"/>
        <v>0</v>
      </c>
      <c r="P85" s="84">
        <f t="shared" ca="1" si="44"/>
        <v>0</v>
      </c>
      <c r="Q85" s="84">
        <f t="shared" ca="1" si="45"/>
        <v>49.307061573151202</v>
      </c>
      <c r="R85" s="84">
        <f t="shared" ca="1" si="46"/>
        <v>595.3431808771511</v>
      </c>
      <c r="S85" s="84">
        <f t="shared" ca="1" si="47"/>
        <v>89.301477131572668</v>
      </c>
      <c r="T85" s="84">
        <f t="shared" ca="1" si="48"/>
        <v>684.64</v>
      </c>
      <c r="U85" s="151">
        <v>0</v>
      </c>
      <c r="V85" s="152">
        <f t="shared" ca="1" si="49"/>
        <v>0</v>
      </c>
      <c r="Y85" s="153">
        <f t="shared" ca="1" si="50"/>
        <v>0</v>
      </c>
      <c r="Z85" s="153">
        <f t="shared" ca="1" si="51"/>
        <v>0</v>
      </c>
      <c r="AA85" s="153">
        <f t="shared" ca="1" si="52"/>
        <v>0</v>
      </c>
      <c r="AB85" s="153">
        <f t="shared" ca="1" si="53"/>
        <v>0</v>
      </c>
      <c r="AC85" s="153">
        <f t="shared" ca="1" si="54"/>
        <v>0</v>
      </c>
      <c r="AD85" s="153">
        <f t="shared" ca="1" si="55"/>
        <v>0</v>
      </c>
      <c r="AE85" s="153">
        <f t="shared" ca="1" si="56"/>
        <v>0</v>
      </c>
      <c r="AF85" s="153">
        <f t="shared" ca="1" si="57"/>
        <v>0</v>
      </c>
      <c r="AG85" s="153">
        <f t="shared" ca="1" si="58"/>
        <v>0</v>
      </c>
      <c r="AH85" s="154"/>
      <c r="AI85" s="155">
        <f t="shared" ca="1" si="59"/>
        <v>0</v>
      </c>
      <c r="AJ85" s="156"/>
      <c r="AM85" s="24" t="str">
        <f t="shared" ca="1" si="60"/>
        <v>1</v>
      </c>
      <c r="AN85" s="24" t="str">
        <f t="shared" ca="1" si="61"/>
        <v>0</v>
      </c>
    </row>
    <row r="86" spans="1:40">
      <c r="A86" s="11">
        <f t="shared" si="62"/>
        <v>52</v>
      </c>
      <c r="B86" s="146" t="s">
        <v>97</v>
      </c>
      <c r="C86" s="11"/>
      <c r="D86" s="147" t="s">
        <v>3</v>
      </c>
      <c r="E86" s="11"/>
      <c r="F86" s="148" t="s">
        <v>151</v>
      </c>
      <c r="G86" s="149" t="str">
        <f t="shared" si="40"/>
        <v>ManTech52E&amp;SS-3-D-12Contr</v>
      </c>
      <c r="H86" s="149"/>
      <c r="I86" s="147" t="s">
        <v>30</v>
      </c>
      <c r="J86" s="84">
        <v>564.72</v>
      </c>
      <c r="K86" s="84">
        <f t="shared" ca="1" si="41"/>
        <v>610.89</v>
      </c>
      <c r="L86" s="84">
        <f t="shared" ca="1" si="42"/>
        <v>257.55122399999999</v>
      </c>
      <c r="M86" s="84">
        <f t="shared" ca="1" si="43"/>
        <v>121.66861548239999</v>
      </c>
      <c r="N86" s="84">
        <f t="shared" ca="1" si="44"/>
        <v>0</v>
      </c>
      <c r="O86" s="84">
        <f t="shared" ca="1" si="44"/>
        <v>0</v>
      </c>
      <c r="P86" s="84">
        <f t="shared" ca="1" si="44"/>
        <v>0</v>
      </c>
      <c r="Q86" s="84">
        <f t="shared" ca="1" si="45"/>
        <v>89.40691850526072</v>
      </c>
      <c r="R86" s="84">
        <f t="shared" ca="1" si="46"/>
        <v>1079.5167579876606</v>
      </c>
      <c r="S86" s="84">
        <f t="shared" ca="1" si="47"/>
        <v>161.92751369814908</v>
      </c>
      <c r="T86" s="84">
        <f t="shared" ca="1" si="48"/>
        <v>1241.44</v>
      </c>
      <c r="U86" s="151">
        <v>0</v>
      </c>
      <c r="V86" s="152">
        <f t="shared" ca="1" si="49"/>
        <v>0</v>
      </c>
      <c r="Y86" s="153">
        <f t="shared" ca="1" si="50"/>
        <v>0</v>
      </c>
      <c r="Z86" s="153">
        <f t="shared" ca="1" si="51"/>
        <v>0</v>
      </c>
      <c r="AA86" s="153">
        <f t="shared" ca="1" si="52"/>
        <v>0</v>
      </c>
      <c r="AB86" s="153">
        <f t="shared" ca="1" si="53"/>
        <v>0</v>
      </c>
      <c r="AC86" s="153">
        <f t="shared" ca="1" si="54"/>
        <v>0</v>
      </c>
      <c r="AD86" s="153">
        <f t="shared" ca="1" si="55"/>
        <v>0</v>
      </c>
      <c r="AE86" s="153">
        <f t="shared" ca="1" si="56"/>
        <v>0</v>
      </c>
      <c r="AF86" s="153">
        <f t="shared" ca="1" si="57"/>
        <v>0</v>
      </c>
      <c r="AG86" s="153">
        <f t="shared" ca="1" si="58"/>
        <v>0</v>
      </c>
      <c r="AH86" s="154"/>
      <c r="AI86" s="155">
        <f t="shared" ca="1" si="59"/>
        <v>0</v>
      </c>
      <c r="AJ86" s="156"/>
      <c r="AM86" s="24" t="str">
        <f t="shared" ca="1" si="60"/>
        <v>1</v>
      </c>
      <c r="AN86" s="24" t="str">
        <f t="shared" ca="1" si="61"/>
        <v>0</v>
      </c>
    </row>
    <row r="87" spans="1:40">
      <c r="A87" s="11">
        <f t="shared" si="62"/>
        <v>53</v>
      </c>
      <c r="B87" s="146" t="s">
        <v>98</v>
      </c>
      <c r="C87" s="11"/>
      <c r="D87" s="147" t="s">
        <v>3</v>
      </c>
      <c r="E87" s="11"/>
      <c r="F87" s="148" t="s">
        <v>152</v>
      </c>
      <c r="G87" s="149" t="str">
        <f t="shared" si="40"/>
        <v>ManTech53E&amp;SS-3-D-11Contr</v>
      </c>
      <c r="H87" s="149"/>
      <c r="I87" s="147" t="s">
        <v>30</v>
      </c>
      <c r="J87" s="84">
        <v>486.64</v>
      </c>
      <c r="K87" s="84">
        <f t="shared" ca="1" si="41"/>
        <v>526.42999999999995</v>
      </c>
      <c r="L87" s="84">
        <f t="shared" ca="1" si="42"/>
        <v>221.94288799999995</v>
      </c>
      <c r="M87" s="84">
        <f t="shared" ca="1" si="43"/>
        <v>104.84704160879998</v>
      </c>
      <c r="N87" s="84">
        <f t="shared" ca="1" si="44"/>
        <v>0</v>
      </c>
      <c r="O87" s="84">
        <f t="shared" ca="1" si="44"/>
        <v>0</v>
      </c>
      <c r="P87" s="84">
        <f t="shared" ca="1" si="44"/>
        <v>0</v>
      </c>
      <c r="Q87" s="84">
        <f t="shared" ca="1" si="45"/>
        <v>77.045759643674629</v>
      </c>
      <c r="R87" s="84">
        <f t="shared" ca="1" si="46"/>
        <v>930.26568925247443</v>
      </c>
      <c r="S87" s="84">
        <f t="shared" ca="1" si="47"/>
        <v>139.53985338787115</v>
      </c>
      <c r="T87" s="84">
        <f t="shared" ca="1" si="48"/>
        <v>1069.81</v>
      </c>
      <c r="U87" s="151">
        <v>0</v>
      </c>
      <c r="V87" s="152">
        <f t="shared" ca="1" si="49"/>
        <v>0</v>
      </c>
      <c r="Y87" s="153">
        <f t="shared" ca="1" si="50"/>
        <v>0</v>
      </c>
      <c r="Z87" s="153">
        <f t="shared" ca="1" si="51"/>
        <v>0</v>
      </c>
      <c r="AA87" s="153">
        <f t="shared" ca="1" si="52"/>
        <v>0</v>
      </c>
      <c r="AB87" s="153">
        <f t="shared" ca="1" si="53"/>
        <v>0</v>
      </c>
      <c r="AC87" s="153">
        <f t="shared" ca="1" si="54"/>
        <v>0</v>
      </c>
      <c r="AD87" s="153">
        <f t="shared" ca="1" si="55"/>
        <v>0</v>
      </c>
      <c r="AE87" s="153">
        <f t="shared" ca="1" si="56"/>
        <v>0</v>
      </c>
      <c r="AF87" s="153">
        <f t="shared" ca="1" si="57"/>
        <v>0</v>
      </c>
      <c r="AG87" s="153">
        <f t="shared" ca="1" si="58"/>
        <v>0</v>
      </c>
      <c r="AH87" s="154"/>
      <c r="AI87" s="155">
        <f t="shared" ca="1" si="59"/>
        <v>0</v>
      </c>
      <c r="AJ87" s="156"/>
      <c r="AM87" s="24" t="str">
        <f t="shared" ca="1" si="60"/>
        <v>1</v>
      </c>
      <c r="AN87" s="24" t="str">
        <f t="shared" ca="1" si="61"/>
        <v>0</v>
      </c>
    </row>
    <row r="88" spans="1:40">
      <c r="A88" s="11">
        <f t="shared" si="62"/>
        <v>54</v>
      </c>
      <c r="B88" s="146" t="s">
        <v>99</v>
      </c>
      <c r="C88" s="11"/>
      <c r="D88" s="147" t="s">
        <v>3</v>
      </c>
      <c r="E88" s="11"/>
      <c r="F88" s="148" t="s">
        <v>162</v>
      </c>
      <c r="G88" s="149" t="str">
        <f t="shared" si="40"/>
        <v>ManTech54E&amp;SS-3-D-08Contr</v>
      </c>
      <c r="H88" s="149"/>
      <c r="I88" s="147" t="s">
        <v>30</v>
      </c>
      <c r="J88" s="84">
        <v>309.36</v>
      </c>
      <c r="K88" s="84">
        <f t="shared" ca="1" si="41"/>
        <v>334.65</v>
      </c>
      <c r="L88" s="84">
        <f t="shared" ca="1" si="42"/>
        <v>141.08843999999999</v>
      </c>
      <c r="M88" s="84">
        <f t="shared" ca="1" si="43"/>
        <v>66.65095544399999</v>
      </c>
      <c r="N88" s="84">
        <f t="shared" ca="1" si="44"/>
        <v>0</v>
      </c>
      <c r="O88" s="84">
        <f t="shared" ca="1" si="44"/>
        <v>0</v>
      </c>
      <c r="P88" s="84">
        <f t="shared" ca="1" si="44"/>
        <v>0</v>
      </c>
      <c r="Q88" s="84">
        <f t="shared" ca="1" si="45"/>
        <v>48.9777624085932</v>
      </c>
      <c r="R88" s="84">
        <f t="shared" ca="1" si="46"/>
        <v>591.36715785259321</v>
      </c>
      <c r="S88" s="84">
        <f t="shared" ca="1" si="47"/>
        <v>88.705073677888976</v>
      </c>
      <c r="T88" s="84">
        <f t="shared" ca="1" si="48"/>
        <v>680.07</v>
      </c>
      <c r="U88" s="151">
        <v>0</v>
      </c>
      <c r="V88" s="152">
        <f t="shared" ca="1" si="49"/>
        <v>0</v>
      </c>
      <c r="Y88" s="153">
        <f t="shared" ca="1" si="50"/>
        <v>0</v>
      </c>
      <c r="Z88" s="153">
        <f t="shared" ca="1" si="51"/>
        <v>0</v>
      </c>
      <c r="AA88" s="153">
        <f t="shared" ca="1" si="52"/>
        <v>0</v>
      </c>
      <c r="AB88" s="153">
        <f t="shared" ca="1" si="53"/>
        <v>0</v>
      </c>
      <c r="AC88" s="153">
        <f t="shared" ca="1" si="54"/>
        <v>0</v>
      </c>
      <c r="AD88" s="153">
        <f t="shared" ca="1" si="55"/>
        <v>0</v>
      </c>
      <c r="AE88" s="153">
        <f t="shared" ca="1" si="56"/>
        <v>0</v>
      </c>
      <c r="AF88" s="153">
        <f t="shared" ca="1" si="57"/>
        <v>0</v>
      </c>
      <c r="AG88" s="153">
        <f t="shared" ca="1" si="58"/>
        <v>0</v>
      </c>
      <c r="AH88" s="154"/>
      <c r="AI88" s="155">
        <f t="shared" ca="1" si="59"/>
        <v>0</v>
      </c>
      <c r="AJ88" s="156"/>
      <c r="AM88" s="24" t="str">
        <f t="shared" ca="1" si="60"/>
        <v>1</v>
      </c>
      <c r="AN88" s="24" t="str">
        <f t="shared" ca="1" si="61"/>
        <v>0</v>
      </c>
    </row>
    <row r="89" spans="1:40">
      <c r="A89" s="11">
        <f t="shared" si="62"/>
        <v>55</v>
      </c>
      <c r="B89" s="146" t="s">
        <v>100</v>
      </c>
      <c r="C89" s="11"/>
      <c r="D89" s="147" t="s">
        <v>3</v>
      </c>
      <c r="E89" s="11"/>
      <c r="F89" s="148" t="s">
        <v>159</v>
      </c>
      <c r="G89" s="149" t="str">
        <f t="shared" si="40"/>
        <v>ManTech55ITEK-3-D-12Contr</v>
      </c>
      <c r="H89" s="149"/>
      <c r="I89" s="147" t="s">
        <v>30</v>
      </c>
      <c r="J89" s="84">
        <v>538.72</v>
      </c>
      <c r="K89" s="84">
        <f t="shared" ca="1" si="41"/>
        <v>582.77</v>
      </c>
      <c r="L89" s="84">
        <f t="shared" ca="1" si="42"/>
        <v>245.69583199999997</v>
      </c>
      <c r="M89" s="84">
        <f t="shared" ca="1" si="43"/>
        <v>116.0680630632</v>
      </c>
      <c r="N89" s="84">
        <f t="shared" ca="1" si="44"/>
        <v>0</v>
      </c>
      <c r="O89" s="84">
        <f t="shared" ca="1" si="44"/>
        <v>0</v>
      </c>
      <c r="P89" s="84">
        <f t="shared" ca="1" si="44"/>
        <v>0</v>
      </c>
      <c r="Q89" s="84">
        <f t="shared" ca="1" si="45"/>
        <v>85.291410724206969</v>
      </c>
      <c r="R89" s="84">
        <f t="shared" ca="1" si="46"/>
        <v>1029.8253057874069</v>
      </c>
      <c r="S89" s="84">
        <f t="shared" ca="1" si="47"/>
        <v>154.47379586811104</v>
      </c>
      <c r="T89" s="84">
        <f t="shared" ca="1" si="48"/>
        <v>1184.3</v>
      </c>
      <c r="U89" s="151">
        <v>0</v>
      </c>
      <c r="V89" s="152">
        <f t="shared" ca="1" si="49"/>
        <v>0</v>
      </c>
      <c r="Y89" s="153">
        <f t="shared" ca="1" si="50"/>
        <v>0</v>
      </c>
      <c r="Z89" s="153">
        <f t="shared" ca="1" si="51"/>
        <v>0</v>
      </c>
      <c r="AA89" s="153">
        <f t="shared" ca="1" si="52"/>
        <v>0</v>
      </c>
      <c r="AB89" s="153">
        <f t="shared" ca="1" si="53"/>
        <v>0</v>
      </c>
      <c r="AC89" s="153">
        <f t="shared" ca="1" si="54"/>
        <v>0</v>
      </c>
      <c r="AD89" s="153">
        <f t="shared" ca="1" si="55"/>
        <v>0</v>
      </c>
      <c r="AE89" s="153">
        <f t="shared" ca="1" si="56"/>
        <v>0</v>
      </c>
      <c r="AF89" s="153">
        <f t="shared" ca="1" si="57"/>
        <v>0</v>
      </c>
      <c r="AG89" s="153">
        <f t="shared" ca="1" si="58"/>
        <v>0</v>
      </c>
      <c r="AH89" s="154"/>
      <c r="AI89" s="155">
        <f t="shared" ca="1" si="59"/>
        <v>0</v>
      </c>
      <c r="AJ89" s="156"/>
      <c r="AM89" s="24" t="str">
        <f t="shared" ca="1" si="60"/>
        <v>1</v>
      </c>
      <c r="AN89" s="24" t="str">
        <f t="shared" ca="1" si="61"/>
        <v>0</v>
      </c>
    </row>
    <row r="90" spans="1:40">
      <c r="A90" s="11">
        <f t="shared" si="62"/>
        <v>56</v>
      </c>
      <c r="B90" s="146" t="s">
        <v>101</v>
      </c>
      <c r="C90" s="11"/>
      <c r="D90" s="147" t="s">
        <v>3</v>
      </c>
      <c r="E90" s="11"/>
      <c r="F90" s="148" t="s">
        <v>160</v>
      </c>
      <c r="G90" s="149" t="str">
        <f t="shared" si="40"/>
        <v>ManTech56ITEK-3-D-11Contr</v>
      </c>
      <c r="H90" s="149"/>
      <c r="I90" s="147" t="s">
        <v>30</v>
      </c>
      <c r="J90" s="84">
        <v>477.44</v>
      </c>
      <c r="K90" s="84">
        <f t="shared" ca="1" si="41"/>
        <v>516.48</v>
      </c>
      <c r="L90" s="84">
        <f t="shared" ca="1" si="42"/>
        <v>217.74796799999999</v>
      </c>
      <c r="M90" s="84">
        <f t="shared" ca="1" si="43"/>
        <v>102.86533831680001</v>
      </c>
      <c r="N90" s="84">
        <f t="shared" ca="1" si="44"/>
        <v>0</v>
      </c>
      <c r="O90" s="84">
        <f t="shared" ca="1" si="44"/>
        <v>0</v>
      </c>
      <c r="P90" s="84">
        <f t="shared" ca="1" si="44"/>
        <v>0</v>
      </c>
      <c r="Q90" s="84">
        <f t="shared" ca="1" si="45"/>
        <v>75.589525560407054</v>
      </c>
      <c r="R90" s="84">
        <f t="shared" ca="1" si="46"/>
        <v>912.68283187720715</v>
      </c>
      <c r="S90" s="84">
        <f t="shared" ca="1" si="47"/>
        <v>136.90242478158106</v>
      </c>
      <c r="T90" s="84">
        <f t="shared" ca="1" si="48"/>
        <v>1049.5899999999999</v>
      </c>
      <c r="U90" s="151">
        <v>0</v>
      </c>
      <c r="V90" s="152">
        <f t="shared" ca="1" si="49"/>
        <v>0</v>
      </c>
      <c r="Y90" s="153">
        <f t="shared" ca="1" si="50"/>
        <v>0</v>
      </c>
      <c r="Z90" s="153">
        <f t="shared" ca="1" si="51"/>
        <v>0</v>
      </c>
      <c r="AA90" s="153">
        <f t="shared" ca="1" si="52"/>
        <v>0</v>
      </c>
      <c r="AB90" s="153">
        <f t="shared" ca="1" si="53"/>
        <v>0</v>
      </c>
      <c r="AC90" s="153">
        <f t="shared" ca="1" si="54"/>
        <v>0</v>
      </c>
      <c r="AD90" s="153">
        <f t="shared" ca="1" si="55"/>
        <v>0</v>
      </c>
      <c r="AE90" s="153">
        <f t="shared" ca="1" si="56"/>
        <v>0</v>
      </c>
      <c r="AF90" s="153">
        <f t="shared" ca="1" si="57"/>
        <v>0</v>
      </c>
      <c r="AG90" s="153">
        <f t="shared" ca="1" si="58"/>
        <v>0</v>
      </c>
      <c r="AH90" s="154"/>
      <c r="AI90" s="155">
        <f t="shared" ca="1" si="59"/>
        <v>0</v>
      </c>
      <c r="AJ90" s="156"/>
      <c r="AM90" s="24" t="str">
        <f t="shared" ca="1" si="60"/>
        <v>1</v>
      </c>
      <c r="AN90" s="24" t="str">
        <f t="shared" ca="1" si="61"/>
        <v>0</v>
      </c>
    </row>
    <row r="91" spans="1:40">
      <c r="A91" s="11">
        <f t="shared" si="62"/>
        <v>57</v>
      </c>
      <c r="B91" s="146" t="s">
        <v>102</v>
      </c>
      <c r="C91" s="11"/>
      <c r="D91" s="147" t="s">
        <v>3</v>
      </c>
      <c r="E91" s="11"/>
      <c r="F91" s="148" t="s">
        <v>161</v>
      </c>
      <c r="G91" s="149" t="str">
        <f t="shared" si="40"/>
        <v>ManTech57ITEK-3-D-08Contr</v>
      </c>
      <c r="H91" s="149"/>
      <c r="I91" s="147" t="s">
        <v>30</v>
      </c>
      <c r="J91" s="84">
        <v>311.44</v>
      </c>
      <c r="K91" s="84">
        <f t="shared" ca="1" si="41"/>
        <v>336.9</v>
      </c>
      <c r="L91" s="84">
        <f t="shared" ca="1" si="42"/>
        <v>142.03703999999999</v>
      </c>
      <c r="M91" s="84">
        <f t="shared" ca="1" si="43"/>
        <v>67.099079304</v>
      </c>
      <c r="N91" s="84">
        <f t="shared" ca="1" si="44"/>
        <v>0</v>
      </c>
      <c r="O91" s="84">
        <f t="shared" ca="1" si="44"/>
        <v>0</v>
      </c>
      <c r="P91" s="84">
        <f t="shared" ca="1" si="44"/>
        <v>0</v>
      </c>
      <c r="Q91" s="84">
        <f t="shared" ca="1" si="45"/>
        <v>49.307061573151202</v>
      </c>
      <c r="R91" s="84">
        <f t="shared" ca="1" si="46"/>
        <v>595.3431808771511</v>
      </c>
      <c r="S91" s="84">
        <f t="shared" ca="1" si="47"/>
        <v>89.301477131572668</v>
      </c>
      <c r="T91" s="84">
        <f t="shared" ca="1" si="48"/>
        <v>684.64</v>
      </c>
      <c r="U91" s="151">
        <v>0</v>
      </c>
      <c r="V91" s="152">
        <f t="shared" ca="1" si="49"/>
        <v>0</v>
      </c>
      <c r="Y91" s="153">
        <f t="shared" ca="1" si="50"/>
        <v>0</v>
      </c>
      <c r="Z91" s="153">
        <f t="shared" ca="1" si="51"/>
        <v>0</v>
      </c>
      <c r="AA91" s="153">
        <f t="shared" ca="1" si="52"/>
        <v>0</v>
      </c>
      <c r="AB91" s="153">
        <f t="shared" ca="1" si="53"/>
        <v>0</v>
      </c>
      <c r="AC91" s="153">
        <f t="shared" ca="1" si="54"/>
        <v>0</v>
      </c>
      <c r="AD91" s="153">
        <f t="shared" ca="1" si="55"/>
        <v>0</v>
      </c>
      <c r="AE91" s="153">
        <f t="shared" ca="1" si="56"/>
        <v>0</v>
      </c>
      <c r="AF91" s="153">
        <f t="shared" ca="1" si="57"/>
        <v>0</v>
      </c>
      <c r="AG91" s="153">
        <f t="shared" ca="1" si="58"/>
        <v>0</v>
      </c>
      <c r="AH91" s="154"/>
      <c r="AI91" s="155">
        <f t="shared" ca="1" si="59"/>
        <v>0</v>
      </c>
      <c r="AJ91" s="156"/>
      <c r="AM91" s="24" t="str">
        <f t="shared" ca="1" si="60"/>
        <v>1</v>
      </c>
      <c r="AN91" s="24" t="str">
        <f t="shared" ca="1" si="61"/>
        <v>0</v>
      </c>
    </row>
    <row r="92" spans="1:40">
      <c r="A92" s="11">
        <f t="shared" si="62"/>
        <v>58</v>
      </c>
      <c r="B92" s="146" t="s">
        <v>103</v>
      </c>
      <c r="C92" s="11"/>
      <c r="D92" s="147" t="s">
        <v>3</v>
      </c>
      <c r="E92" s="11"/>
      <c r="F92" s="148" t="s">
        <v>151</v>
      </c>
      <c r="G92" s="149" t="str">
        <f t="shared" si="40"/>
        <v>ManTech58E&amp;SS-3-D-12Contr</v>
      </c>
      <c r="H92" s="149"/>
      <c r="I92" s="147" t="s">
        <v>30</v>
      </c>
      <c r="J92" s="84">
        <v>564.72</v>
      </c>
      <c r="K92" s="84">
        <f t="shared" ca="1" si="41"/>
        <v>610.89</v>
      </c>
      <c r="L92" s="84">
        <f t="shared" ca="1" si="42"/>
        <v>257.55122399999999</v>
      </c>
      <c r="M92" s="84">
        <f t="shared" ca="1" si="43"/>
        <v>121.66861548239999</v>
      </c>
      <c r="N92" s="84">
        <f t="shared" ca="1" si="44"/>
        <v>0</v>
      </c>
      <c r="O92" s="84">
        <f t="shared" ca="1" si="44"/>
        <v>0</v>
      </c>
      <c r="P92" s="84">
        <f t="shared" ca="1" si="44"/>
        <v>0</v>
      </c>
      <c r="Q92" s="84">
        <f t="shared" ca="1" si="45"/>
        <v>89.40691850526072</v>
      </c>
      <c r="R92" s="84">
        <f t="shared" ca="1" si="46"/>
        <v>1079.5167579876606</v>
      </c>
      <c r="S92" s="84">
        <f t="shared" ca="1" si="47"/>
        <v>161.92751369814908</v>
      </c>
      <c r="T92" s="84">
        <f t="shared" ca="1" si="48"/>
        <v>1241.44</v>
      </c>
      <c r="U92" s="151">
        <v>0</v>
      </c>
      <c r="V92" s="152">
        <f t="shared" ca="1" si="49"/>
        <v>0</v>
      </c>
      <c r="Y92" s="153">
        <f t="shared" ca="1" si="50"/>
        <v>0</v>
      </c>
      <c r="Z92" s="153">
        <f t="shared" ca="1" si="51"/>
        <v>0</v>
      </c>
      <c r="AA92" s="153">
        <f t="shared" ca="1" si="52"/>
        <v>0</v>
      </c>
      <c r="AB92" s="153">
        <f t="shared" ca="1" si="53"/>
        <v>0</v>
      </c>
      <c r="AC92" s="153">
        <f t="shared" ca="1" si="54"/>
        <v>0</v>
      </c>
      <c r="AD92" s="153">
        <f t="shared" ca="1" si="55"/>
        <v>0</v>
      </c>
      <c r="AE92" s="153">
        <f t="shared" ca="1" si="56"/>
        <v>0</v>
      </c>
      <c r="AF92" s="153">
        <f t="shared" ca="1" si="57"/>
        <v>0</v>
      </c>
      <c r="AG92" s="153">
        <f t="shared" ca="1" si="58"/>
        <v>0</v>
      </c>
      <c r="AH92" s="154"/>
      <c r="AI92" s="155">
        <f t="shared" ca="1" si="59"/>
        <v>0</v>
      </c>
      <c r="AJ92" s="156"/>
      <c r="AM92" s="24" t="str">
        <f t="shared" ca="1" si="60"/>
        <v>1</v>
      </c>
      <c r="AN92" s="24" t="str">
        <f t="shared" ca="1" si="61"/>
        <v>0</v>
      </c>
    </row>
    <row r="93" spans="1:40">
      <c r="A93" s="11">
        <f t="shared" si="62"/>
        <v>59</v>
      </c>
      <c r="B93" s="146" t="s">
        <v>104</v>
      </c>
      <c r="C93" s="11"/>
      <c r="D93" s="147" t="s">
        <v>3</v>
      </c>
      <c r="E93" s="11"/>
      <c r="F93" s="148" t="s">
        <v>152</v>
      </c>
      <c r="G93" s="149" t="str">
        <f t="shared" si="40"/>
        <v>ManTech59E&amp;SS-3-D-11Contr</v>
      </c>
      <c r="H93" s="149"/>
      <c r="I93" s="147" t="s">
        <v>30</v>
      </c>
      <c r="J93" s="84">
        <v>486.64</v>
      </c>
      <c r="K93" s="84">
        <f t="shared" ca="1" si="41"/>
        <v>526.42999999999995</v>
      </c>
      <c r="L93" s="84">
        <f t="shared" ca="1" si="42"/>
        <v>221.94288799999995</v>
      </c>
      <c r="M93" s="84">
        <f t="shared" ca="1" si="43"/>
        <v>104.84704160879998</v>
      </c>
      <c r="N93" s="84">
        <f t="shared" ca="1" si="44"/>
        <v>0</v>
      </c>
      <c r="O93" s="84">
        <f t="shared" ca="1" si="44"/>
        <v>0</v>
      </c>
      <c r="P93" s="84">
        <f t="shared" ca="1" si="44"/>
        <v>0</v>
      </c>
      <c r="Q93" s="84">
        <f t="shared" ca="1" si="45"/>
        <v>77.045759643674629</v>
      </c>
      <c r="R93" s="84">
        <f t="shared" ca="1" si="46"/>
        <v>930.26568925247443</v>
      </c>
      <c r="S93" s="84">
        <f t="shared" ca="1" si="47"/>
        <v>139.53985338787115</v>
      </c>
      <c r="T93" s="84">
        <f t="shared" ca="1" si="48"/>
        <v>1069.81</v>
      </c>
      <c r="U93" s="151">
        <v>0</v>
      </c>
      <c r="V93" s="152">
        <f t="shared" ca="1" si="49"/>
        <v>0</v>
      </c>
      <c r="Y93" s="153">
        <f t="shared" ca="1" si="50"/>
        <v>0</v>
      </c>
      <c r="Z93" s="153">
        <f t="shared" ca="1" si="51"/>
        <v>0</v>
      </c>
      <c r="AA93" s="153">
        <f t="shared" ca="1" si="52"/>
        <v>0</v>
      </c>
      <c r="AB93" s="153">
        <f t="shared" ca="1" si="53"/>
        <v>0</v>
      </c>
      <c r="AC93" s="153">
        <f t="shared" ca="1" si="54"/>
        <v>0</v>
      </c>
      <c r="AD93" s="153">
        <f t="shared" ca="1" si="55"/>
        <v>0</v>
      </c>
      <c r="AE93" s="153">
        <f t="shared" ca="1" si="56"/>
        <v>0</v>
      </c>
      <c r="AF93" s="153">
        <f t="shared" ca="1" si="57"/>
        <v>0</v>
      </c>
      <c r="AG93" s="153">
        <f t="shared" ca="1" si="58"/>
        <v>0</v>
      </c>
      <c r="AH93" s="154"/>
      <c r="AI93" s="155">
        <f t="shared" ca="1" si="59"/>
        <v>0</v>
      </c>
      <c r="AJ93" s="156"/>
      <c r="AM93" s="24" t="str">
        <f t="shared" ca="1" si="60"/>
        <v>1</v>
      </c>
      <c r="AN93" s="24" t="str">
        <f t="shared" ca="1" si="61"/>
        <v>0</v>
      </c>
    </row>
    <row r="94" spans="1:40">
      <c r="A94" s="11">
        <f t="shared" si="62"/>
        <v>60</v>
      </c>
      <c r="B94" s="146" t="s">
        <v>105</v>
      </c>
      <c r="C94" s="11"/>
      <c r="D94" s="147" t="s">
        <v>3</v>
      </c>
      <c r="E94" s="11"/>
      <c r="F94" s="148" t="s">
        <v>162</v>
      </c>
      <c r="G94" s="149" t="str">
        <f t="shared" si="40"/>
        <v>ManTech60E&amp;SS-3-D-08Contr</v>
      </c>
      <c r="H94" s="149"/>
      <c r="I94" s="147" t="s">
        <v>30</v>
      </c>
      <c r="J94" s="84">
        <v>309.36</v>
      </c>
      <c r="K94" s="84">
        <f t="shared" ca="1" si="41"/>
        <v>334.65</v>
      </c>
      <c r="L94" s="84">
        <f t="shared" ca="1" si="42"/>
        <v>141.08843999999999</v>
      </c>
      <c r="M94" s="84">
        <f t="shared" ca="1" si="43"/>
        <v>66.65095544399999</v>
      </c>
      <c r="N94" s="84">
        <f t="shared" ref="N94:P109" ca="1" si="63">$K94*(VLOOKUP($I94,$I$9:$S$24,N$6,FALSE))</f>
        <v>0</v>
      </c>
      <c r="O94" s="84">
        <f t="shared" ca="1" si="63"/>
        <v>0</v>
      </c>
      <c r="P94" s="84">
        <f t="shared" ca="1" si="63"/>
        <v>0</v>
      </c>
      <c r="Q94" s="84">
        <f t="shared" ca="1" si="45"/>
        <v>48.9777624085932</v>
      </c>
      <c r="R94" s="84">
        <f t="shared" ca="1" si="46"/>
        <v>591.36715785259321</v>
      </c>
      <c r="S94" s="84">
        <f t="shared" ca="1" si="47"/>
        <v>88.705073677888976</v>
      </c>
      <c r="T94" s="84">
        <f t="shared" ca="1" si="48"/>
        <v>680.07</v>
      </c>
      <c r="U94" s="151">
        <v>0</v>
      </c>
      <c r="V94" s="152">
        <f t="shared" ca="1" si="49"/>
        <v>0</v>
      </c>
      <c r="Y94" s="153">
        <f t="shared" ca="1" si="50"/>
        <v>0</v>
      </c>
      <c r="Z94" s="153">
        <f t="shared" ca="1" si="51"/>
        <v>0</v>
      </c>
      <c r="AA94" s="153">
        <f t="shared" ca="1" si="52"/>
        <v>0</v>
      </c>
      <c r="AB94" s="153">
        <f t="shared" ca="1" si="53"/>
        <v>0</v>
      </c>
      <c r="AC94" s="153">
        <f t="shared" ca="1" si="54"/>
        <v>0</v>
      </c>
      <c r="AD94" s="153">
        <f t="shared" ca="1" si="55"/>
        <v>0</v>
      </c>
      <c r="AE94" s="153">
        <f t="shared" ca="1" si="56"/>
        <v>0</v>
      </c>
      <c r="AF94" s="153">
        <f t="shared" ca="1" si="57"/>
        <v>0</v>
      </c>
      <c r="AG94" s="153">
        <f t="shared" ca="1" si="58"/>
        <v>0</v>
      </c>
      <c r="AH94" s="154"/>
      <c r="AI94" s="155">
        <f t="shared" ca="1" si="59"/>
        <v>0</v>
      </c>
      <c r="AJ94" s="156"/>
      <c r="AM94" s="24" t="str">
        <f t="shared" ca="1" si="60"/>
        <v>1</v>
      </c>
      <c r="AN94" s="24" t="str">
        <f t="shared" ca="1" si="61"/>
        <v>0</v>
      </c>
    </row>
    <row r="95" spans="1:40">
      <c r="A95" s="11">
        <f t="shared" si="62"/>
        <v>61</v>
      </c>
      <c r="B95" s="146" t="s">
        <v>106</v>
      </c>
      <c r="C95" s="11"/>
      <c r="D95" s="147" t="s">
        <v>3</v>
      </c>
      <c r="E95" s="11"/>
      <c r="F95" s="148" t="s">
        <v>163</v>
      </c>
      <c r="G95" s="149" t="str">
        <f t="shared" si="40"/>
        <v>ManTech61TEKA-3-D-12Contr</v>
      </c>
      <c r="H95" s="149"/>
      <c r="I95" s="147" t="s">
        <v>30</v>
      </c>
      <c r="J95" s="84">
        <v>520.24</v>
      </c>
      <c r="K95" s="84">
        <f t="shared" ca="1" si="41"/>
        <v>562.78</v>
      </c>
      <c r="L95" s="84">
        <f t="shared" ca="1" si="42"/>
        <v>237.26804799999996</v>
      </c>
      <c r="M95" s="84">
        <f t="shared" ca="1" si="43"/>
        <v>112.08673152479999</v>
      </c>
      <c r="N95" s="84">
        <f t="shared" ca="1" si="63"/>
        <v>0</v>
      </c>
      <c r="O95" s="84">
        <f t="shared" ca="1" si="63"/>
        <v>0</v>
      </c>
      <c r="P95" s="84">
        <f t="shared" ca="1" si="63"/>
        <v>0</v>
      </c>
      <c r="Q95" s="84">
        <f t="shared" ca="1" si="45"/>
        <v>82.365770591089444</v>
      </c>
      <c r="R95" s="84">
        <f t="shared" ca="1" si="46"/>
        <v>994.50055011588938</v>
      </c>
      <c r="S95" s="84">
        <f t="shared" ca="1" si="47"/>
        <v>149.1750825173834</v>
      </c>
      <c r="T95" s="84">
        <f t="shared" ca="1" si="48"/>
        <v>1143.68</v>
      </c>
      <c r="U95" s="151">
        <v>0</v>
      </c>
      <c r="V95" s="152">
        <f t="shared" ca="1" si="49"/>
        <v>0</v>
      </c>
      <c r="Y95" s="153">
        <f t="shared" ca="1" si="50"/>
        <v>0</v>
      </c>
      <c r="Z95" s="153">
        <f t="shared" ca="1" si="51"/>
        <v>0</v>
      </c>
      <c r="AA95" s="153">
        <f t="shared" ca="1" si="52"/>
        <v>0</v>
      </c>
      <c r="AB95" s="153">
        <f t="shared" ca="1" si="53"/>
        <v>0</v>
      </c>
      <c r="AC95" s="153">
        <f t="shared" ca="1" si="54"/>
        <v>0</v>
      </c>
      <c r="AD95" s="153">
        <f t="shared" ca="1" si="55"/>
        <v>0</v>
      </c>
      <c r="AE95" s="153">
        <f t="shared" ca="1" si="56"/>
        <v>0</v>
      </c>
      <c r="AF95" s="153">
        <f t="shared" ca="1" si="57"/>
        <v>0</v>
      </c>
      <c r="AG95" s="153">
        <f t="shared" ca="1" si="58"/>
        <v>0</v>
      </c>
      <c r="AH95" s="154"/>
      <c r="AI95" s="155">
        <f t="shared" ca="1" si="59"/>
        <v>0</v>
      </c>
      <c r="AJ95" s="156"/>
      <c r="AM95" s="24" t="str">
        <f t="shared" ca="1" si="60"/>
        <v>1</v>
      </c>
      <c r="AN95" s="24" t="str">
        <f t="shared" ca="1" si="61"/>
        <v>0</v>
      </c>
    </row>
    <row r="96" spans="1:40">
      <c r="A96" s="11">
        <f t="shared" si="62"/>
        <v>62</v>
      </c>
      <c r="B96" s="146" t="s">
        <v>107</v>
      </c>
      <c r="C96" s="11"/>
      <c r="D96" s="147" t="s">
        <v>3</v>
      </c>
      <c r="E96" s="11"/>
      <c r="F96" s="148" t="s">
        <v>164</v>
      </c>
      <c r="G96" s="149" t="str">
        <f t="shared" si="40"/>
        <v>ManTech62TEKA-3-D-11Contr</v>
      </c>
      <c r="H96" s="149"/>
      <c r="I96" s="147" t="s">
        <v>30</v>
      </c>
      <c r="J96" s="84">
        <v>478.72</v>
      </c>
      <c r="K96" s="84">
        <f t="shared" ca="1" si="41"/>
        <v>517.86</v>
      </c>
      <c r="L96" s="84">
        <f t="shared" ca="1" si="42"/>
        <v>218.32977599999998</v>
      </c>
      <c r="M96" s="84">
        <f t="shared" ca="1" si="43"/>
        <v>103.14018761759999</v>
      </c>
      <c r="N96" s="84">
        <f t="shared" ca="1" si="63"/>
        <v>0</v>
      </c>
      <c r="O96" s="84">
        <f t="shared" ca="1" si="63"/>
        <v>0</v>
      </c>
      <c r="P96" s="84">
        <f t="shared" ca="1" si="63"/>
        <v>0</v>
      </c>
      <c r="Q96" s="84">
        <f t="shared" ca="1" si="45"/>
        <v>75.791495714669281</v>
      </c>
      <c r="R96" s="84">
        <f t="shared" ca="1" si="46"/>
        <v>915.12145933226918</v>
      </c>
      <c r="S96" s="84">
        <f t="shared" ca="1" si="47"/>
        <v>137.26821889984038</v>
      </c>
      <c r="T96" s="84">
        <f t="shared" ca="1" si="48"/>
        <v>1052.3900000000001</v>
      </c>
      <c r="U96" s="151">
        <v>0</v>
      </c>
      <c r="V96" s="152">
        <f t="shared" ca="1" si="49"/>
        <v>0</v>
      </c>
      <c r="Y96" s="153">
        <f t="shared" ca="1" si="50"/>
        <v>0</v>
      </c>
      <c r="Z96" s="153">
        <f t="shared" ca="1" si="51"/>
        <v>0</v>
      </c>
      <c r="AA96" s="153">
        <f t="shared" ca="1" si="52"/>
        <v>0</v>
      </c>
      <c r="AB96" s="153">
        <f t="shared" ca="1" si="53"/>
        <v>0</v>
      </c>
      <c r="AC96" s="153">
        <f t="shared" ca="1" si="54"/>
        <v>0</v>
      </c>
      <c r="AD96" s="153">
        <f t="shared" ca="1" si="55"/>
        <v>0</v>
      </c>
      <c r="AE96" s="153">
        <f t="shared" ca="1" si="56"/>
        <v>0</v>
      </c>
      <c r="AF96" s="153">
        <f t="shared" ca="1" si="57"/>
        <v>0</v>
      </c>
      <c r="AG96" s="153">
        <f t="shared" ca="1" si="58"/>
        <v>0</v>
      </c>
      <c r="AH96" s="154"/>
      <c r="AI96" s="155">
        <f t="shared" ca="1" si="59"/>
        <v>0</v>
      </c>
      <c r="AJ96" s="156"/>
      <c r="AM96" s="24" t="str">
        <f t="shared" ca="1" si="60"/>
        <v>1</v>
      </c>
      <c r="AN96" s="24" t="str">
        <f t="shared" ca="1" si="61"/>
        <v>0</v>
      </c>
    </row>
    <row r="97" spans="1:40">
      <c r="A97" s="11">
        <f t="shared" si="62"/>
        <v>63</v>
      </c>
      <c r="B97" s="146" t="s">
        <v>108</v>
      </c>
      <c r="C97" s="11"/>
      <c r="D97" s="147" t="s">
        <v>3</v>
      </c>
      <c r="E97" s="11"/>
      <c r="F97" s="148" t="s">
        <v>165</v>
      </c>
      <c r="G97" s="149" t="str">
        <f t="shared" si="40"/>
        <v>ManTech63TEKA-3-D-08Contr</v>
      </c>
      <c r="H97" s="149"/>
      <c r="I97" s="147" t="s">
        <v>30</v>
      </c>
      <c r="J97" s="84">
        <v>326.95999999999998</v>
      </c>
      <c r="K97" s="84">
        <f t="shared" ca="1" si="41"/>
        <v>353.69</v>
      </c>
      <c r="L97" s="84">
        <f t="shared" ca="1" si="42"/>
        <v>149.11570399999999</v>
      </c>
      <c r="M97" s="84">
        <f t="shared" ca="1" si="43"/>
        <v>70.443079130399994</v>
      </c>
      <c r="N97" s="84">
        <f t="shared" ca="1" si="63"/>
        <v>0</v>
      </c>
      <c r="O97" s="84">
        <f t="shared" ca="1" si="63"/>
        <v>0</v>
      </c>
      <c r="P97" s="84">
        <f t="shared" ca="1" si="63"/>
        <v>0</v>
      </c>
      <c r="Q97" s="84">
        <f t="shared" ca="1" si="45"/>
        <v>51.764365116675116</v>
      </c>
      <c r="R97" s="84">
        <f t="shared" ca="1" si="46"/>
        <v>625.01314824707504</v>
      </c>
      <c r="S97" s="84">
        <f t="shared" ca="1" si="47"/>
        <v>93.751972237061253</v>
      </c>
      <c r="T97" s="84">
        <f t="shared" ca="1" si="48"/>
        <v>718.77</v>
      </c>
      <c r="U97" s="151">
        <v>0</v>
      </c>
      <c r="V97" s="152">
        <f t="shared" ca="1" si="49"/>
        <v>0</v>
      </c>
      <c r="Y97" s="153">
        <f t="shared" ca="1" si="50"/>
        <v>0</v>
      </c>
      <c r="Z97" s="153">
        <f t="shared" ca="1" si="51"/>
        <v>0</v>
      </c>
      <c r="AA97" s="153">
        <f t="shared" ca="1" si="52"/>
        <v>0</v>
      </c>
      <c r="AB97" s="153">
        <f t="shared" ca="1" si="53"/>
        <v>0</v>
      </c>
      <c r="AC97" s="153">
        <f t="shared" ca="1" si="54"/>
        <v>0</v>
      </c>
      <c r="AD97" s="153">
        <f t="shared" ca="1" si="55"/>
        <v>0</v>
      </c>
      <c r="AE97" s="153">
        <f t="shared" ca="1" si="56"/>
        <v>0</v>
      </c>
      <c r="AF97" s="153">
        <f t="shared" ca="1" si="57"/>
        <v>0</v>
      </c>
      <c r="AG97" s="153">
        <f t="shared" ca="1" si="58"/>
        <v>0</v>
      </c>
      <c r="AH97" s="154"/>
      <c r="AI97" s="155">
        <f t="shared" ca="1" si="59"/>
        <v>0</v>
      </c>
      <c r="AJ97" s="156"/>
      <c r="AM97" s="24" t="str">
        <f t="shared" ca="1" si="60"/>
        <v>1</v>
      </c>
      <c r="AN97" s="24" t="str">
        <f t="shared" ca="1" si="61"/>
        <v>0</v>
      </c>
    </row>
    <row r="98" spans="1:40">
      <c r="A98" s="11">
        <f t="shared" si="62"/>
        <v>64</v>
      </c>
      <c r="B98" s="146" t="s">
        <v>109</v>
      </c>
      <c r="C98" s="11"/>
      <c r="D98" s="147" t="s">
        <v>3</v>
      </c>
      <c r="E98" s="11"/>
      <c r="F98" s="148" t="s">
        <v>156</v>
      </c>
      <c r="G98" s="149" t="str">
        <f t="shared" si="40"/>
        <v>ManTech64INTL-3-D-12Contr</v>
      </c>
      <c r="H98" s="149"/>
      <c r="I98" s="147" t="s">
        <v>30</v>
      </c>
      <c r="J98" s="84">
        <v>492.96</v>
      </c>
      <c r="K98" s="84">
        <f t="shared" ca="1" si="41"/>
        <v>533.27</v>
      </c>
      <c r="L98" s="84">
        <f t="shared" ca="1" si="42"/>
        <v>224.82663199999999</v>
      </c>
      <c r="M98" s="84">
        <f t="shared" ca="1" si="43"/>
        <v>106.2093381432</v>
      </c>
      <c r="N98" s="84">
        <f t="shared" ca="1" si="63"/>
        <v>0</v>
      </c>
      <c r="O98" s="84">
        <f t="shared" ca="1" si="63"/>
        <v>0</v>
      </c>
      <c r="P98" s="84">
        <f t="shared" ca="1" si="63"/>
        <v>0</v>
      </c>
      <c r="Q98" s="84">
        <f t="shared" ca="1" si="45"/>
        <v>78.046829103930975</v>
      </c>
      <c r="R98" s="84">
        <f t="shared" ca="1" si="46"/>
        <v>942.35279924713109</v>
      </c>
      <c r="S98" s="84">
        <f t="shared" ca="1" si="47"/>
        <v>141.35291988706965</v>
      </c>
      <c r="T98" s="84">
        <f t="shared" ca="1" si="48"/>
        <v>1083.71</v>
      </c>
      <c r="U98" s="151">
        <v>0</v>
      </c>
      <c r="V98" s="152">
        <f t="shared" ca="1" si="49"/>
        <v>0</v>
      </c>
      <c r="Y98" s="153">
        <f t="shared" ca="1" si="50"/>
        <v>0</v>
      </c>
      <c r="Z98" s="153">
        <f t="shared" ca="1" si="51"/>
        <v>0</v>
      </c>
      <c r="AA98" s="153">
        <f t="shared" ca="1" si="52"/>
        <v>0</v>
      </c>
      <c r="AB98" s="153">
        <f t="shared" ca="1" si="53"/>
        <v>0</v>
      </c>
      <c r="AC98" s="153">
        <f t="shared" ca="1" si="54"/>
        <v>0</v>
      </c>
      <c r="AD98" s="153">
        <f t="shared" ca="1" si="55"/>
        <v>0</v>
      </c>
      <c r="AE98" s="153">
        <f t="shared" ca="1" si="56"/>
        <v>0</v>
      </c>
      <c r="AF98" s="153">
        <f t="shared" ca="1" si="57"/>
        <v>0</v>
      </c>
      <c r="AG98" s="153">
        <f t="shared" ca="1" si="58"/>
        <v>0</v>
      </c>
      <c r="AH98" s="154"/>
      <c r="AI98" s="155">
        <f t="shared" ca="1" si="59"/>
        <v>0</v>
      </c>
      <c r="AJ98" s="156"/>
      <c r="AM98" s="24" t="str">
        <f t="shared" ca="1" si="60"/>
        <v>1</v>
      </c>
      <c r="AN98" s="24" t="str">
        <f t="shared" ca="1" si="61"/>
        <v>0</v>
      </c>
    </row>
    <row r="99" spans="1:40">
      <c r="A99" s="11">
        <f t="shared" si="62"/>
        <v>65</v>
      </c>
      <c r="B99" s="146" t="s">
        <v>110</v>
      </c>
      <c r="C99" s="11"/>
      <c r="D99" s="147" t="s">
        <v>3</v>
      </c>
      <c r="E99" s="11"/>
      <c r="F99" s="148" t="s">
        <v>157</v>
      </c>
      <c r="G99" s="149" t="str">
        <f t="shared" si="40"/>
        <v>ManTech65INTL-3-D-11Contr</v>
      </c>
      <c r="H99" s="149"/>
      <c r="I99" s="147" t="s">
        <v>30</v>
      </c>
      <c r="J99" s="84">
        <v>432.08</v>
      </c>
      <c r="K99" s="84">
        <f t="shared" ca="1" si="41"/>
        <v>467.41</v>
      </c>
      <c r="L99" s="84">
        <f t="shared" ca="1" si="42"/>
        <v>197.060056</v>
      </c>
      <c r="M99" s="84">
        <f t="shared" ca="1" si="43"/>
        <v>93.092254845599996</v>
      </c>
      <c r="N99" s="84">
        <f t="shared" ca="1" si="63"/>
        <v>0</v>
      </c>
      <c r="O99" s="84">
        <f t="shared" ca="1" si="63"/>
        <v>0</v>
      </c>
      <c r="P99" s="84">
        <f t="shared" ca="1" si="63"/>
        <v>0</v>
      </c>
      <c r="Q99" s="84">
        <f t="shared" ca="1" si="45"/>
        <v>68.407876669357677</v>
      </c>
      <c r="R99" s="84">
        <f t="shared" ca="1" si="46"/>
        <v>825.97018751495762</v>
      </c>
      <c r="S99" s="84">
        <f t="shared" ca="1" si="47"/>
        <v>123.89552812724364</v>
      </c>
      <c r="T99" s="84">
        <f t="shared" ca="1" si="48"/>
        <v>949.87</v>
      </c>
      <c r="U99" s="151">
        <v>0</v>
      </c>
      <c r="V99" s="152">
        <f t="shared" ca="1" si="49"/>
        <v>0</v>
      </c>
      <c r="Y99" s="153">
        <f t="shared" ca="1" si="50"/>
        <v>0</v>
      </c>
      <c r="Z99" s="153">
        <f t="shared" ca="1" si="51"/>
        <v>0</v>
      </c>
      <c r="AA99" s="153">
        <f t="shared" ca="1" si="52"/>
        <v>0</v>
      </c>
      <c r="AB99" s="153">
        <f t="shared" ca="1" si="53"/>
        <v>0</v>
      </c>
      <c r="AC99" s="153">
        <f t="shared" ca="1" si="54"/>
        <v>0</v>
      </c>
      <c r="AD99" s="153">
        <f t="shared" ca="1" si="55"/>
        <v>0</v>
      </c>
      <c r="AE99" s="153">
        <f t="shared" ca="1" si="56"/>
        <v>0</v>
      </c>
      <c r="AF99" s="153">
        <f t="shared" ca="1" si="57"/>
        <v>0</v>
      </c>
      <c r="AG99" s="153">
        <f t="shared" ca="1" si="58"/>
        <v>0</v>
      </c>
      <c r="AH99" s="154"/>
      <c r="AI99" s="155">
        <f t="shared" ca="1" si="59"/>
        <v>0</v>
      </c>
      <c r="AJ99" s="156"/>
      <c r="AM99" s="24" t="str">
        <f t="shared" ca="1" si="60"/>
        <v>1</v>
      </c>
      <c r="AN99" s="24" t="str">
        <f t="shared" ca="1" si="61"/>
        <v>0</v>
      </c>
    </row>
    <row r="100" spans="1:40">
      <c r="A100" s="11">
        <f t="shared" si="62"/>
        <v>66</v>
      </c>
      <c r="B100" s="146" t="s">
        <v>111</v>
      </c>
      <c r="C100" s="11"/>
      <c r="D100" s="147" t="s">
        <v>3</v>
      </c>
      <c r="E100" s="11"/>
      <c r="F100" s="148" t="s">
        <v>158</v>
      </c>
      <c r="G100" s="149" t="str">
        <f t="shared" si="40"/>
        <v>ManTech66INTL-3-D-08Contr</v>
      </c>
      <c r="H100" s="149"/>
      <c r="I100" s="147" t="s">
        <v>30</v>
      </c>
      <c r="J100" s="84">
        <v>307.68</v>
      </c>
      <c r="K100" s="84">
        <f t="shared" ca="1" si="41"/>
        <v>332.84</v>
      </c>
      <c r="L100" s="84">
        <f t="shared" ca="1" si="42"/>
        <v>140.32534399999997</v>
      </c>
      <c r="M100" s="84">
        <f t="shared" ca="1" si="43"/>
        <v>66.290464694400001</v>
      </c>
      <c r="N100" s="84">
        <f t="shared" ca="1" si="63"/>
        <v>0</v>
      </c>
      <c r="O100" s="84">
        <f t="shared" ca="1" si="63"/>
        <v>0</v>
      </c>
      <c r="P100" s="84">
        <f t="shared" ca="1" si="63"/>
        <v>0</v>
      </c>
      <c r="Q100" s="84">
        <f t="shared" ca="1" si="45"/>
        <v>48.712859525104314</v>
      </c>
      <c r="R100" s="84">
        <f t="shared" ca="1" si="46"/>
        <v>588.1686682195043</v>
      </c>
      <c r="S100" s="84">
        <f t="shared" ca="1" si="47"/>
        <v>88.225300232925647</v>
      </c>
      <c r="T100" s="84">
        <f t="shared" ca="1" si="48"/>
        <v>676.39</v>
      </c>
      <c r="U100" s="151">
        <v>0</v>
      </c>
      <c r="V100" s="152">
        <f t="shared" ca="1" si="49"/>
        <v>0</v>
      </c>
      <c r="Y100" s="153">
        <f t="shared" ca="1" si="50"/>
        <v>0</v>
      </c>
      <c r="Z100" s="153">
        <f t="shared" ca="1" si="51"/>
        <v>0</v>
      </c>
      <c r="AA100" s="153">
        <f t="shared" ca="1" si="52"/>
        <v>0</v>
      </c>
      <c r="AB100" s="153">
        <f t="shared" ca="1" si="53"/>
        <v>0</v>
      </c>
      <c r="AC100" s="153">
        <f t="shared" ca="1" si="54"/>
        <v>0</v>
      </c>
      <c r="AD100" s="153">
        <f t="shared" ca="1" si="55"/>
        <v>0</v>
      </c>
      <c r="AE100" s="153">
        <f t="shared" ca="1" si="56"/>
        <v>0</v>
      </c>
      <c r="AF100" s="153">
        <f t="shared" ca="1" si="57"/>
        <v>0</v>
      </c>
      <c r="AG100" s="153">
        <f t="shared" ca="1" si="58"/>
        <v>0</v>
      </c>
      <c r="AH100" s="154"/>
      <c r="AI100" s="155">
        <f t="shared" ca="1" si="59"/>
        <v>0</v>
      </c>
      <c r="AJ100" s="156"/>
      <c r="AM100" s="24" t="str">
        <f t="shared" ca="1" si="60"/>
        <v>1</v>
      </c>
      <c r="AN100" s="24" t="str">
        <f t="shared" ca="1" si="61"/>
        <v>0</v>
      </c>
    </row>
    <row r="101" spans="1:40">
      <c r="A101" s="11">
        <f t="shared" si="62"/>
        <v>67</v>
      </c>
      <c r="B101" s="146" t="s">
        <v>112</v>
      </c>
      <c r="C101" s="11"/>
      <c r="D101" s="147" t="s">
        <v>3</v>
      </c>
      <c r="E101" s="11"/>
      <c r="F101" s="148" t="s">
        <v>166</v>
      </c>
      <c r="G101" s="149" t="str">
        <f t="shared" si="40"/>
        <v>ManTech67GART-3-D-12Contr</v>
      </c>
      <c r="H101" s="149"/>
      <c r="I101" s="147" t="s">
        <v>30</v>
      </c>
      <c r="J101" s="84">
        <v>550.64</v>
      </c>
      <c r="K101" s="84">
        <f t="shared" ca="1" si="41"/>
        <v>595.66</v>
      </c>
      <c r="L101" s="84">
        <f t="shared" ca="1" si="42"/>
        <v>251.13025599999997</v>
      </c>
      <c r="M101" s="84">
        <f t="shared" ca="1" si="43"/>
        <v>118.63531486560001</v>
      </c>
      <c r="N101" s="84">
        <f t="shared" ca="1" si="63"/>
        <v>0</v>
      </c>
      <c r="O101" s="84">
        <f t="shared" ca="1" si="63"/>
        <v>0</v>
      </c>
      <c r="P101" s="84">
        <f t="shared" ca="1" si="63"/>
        <v>0</v>
      </c>
      <c r="Q101" s="84">
        <f t="shared" ca="1" si="45"/>
        <v>87.17792904916368</v>
      </c>
      <c r="R101" s="84">
        <f t="shared" ca="1" si="46"/>
        <v>1052.6034999147637</v>
      </c>
      <c r="S101" s="84">
        <f t="shared" ca="1" si="47"/>
        <v>157.89052498721455</v>
      </c>
      <c r="T101" s="84">
        <f t="shared" ca="1" si="48"/>
        <v>1210.49</v>
      </c>
      <c r="U101" s="151">
        <v>0</v>
      </c>
      <c r="V101" s="152">
        <f t="shared" ca="1" si="49"/>
        <v>0</v>
      </c>
      <c r="Y101" s="153">
        <f t="shared" ca="1" si="50"/>
        <v>0</v>
      </c>
      <c r="Z101" s="153">
        <f t="shared" ca="1" si="51"/>
        <v>0</v>
      </c>
      <c r="AA101" s="153">
        <f t="shared" ca="1" si="52"/>
        <v>0</v>
      </c>
      <c r="AB101" s="153">
        <f t="shared" ca="1" si="53"/>
        <v>0</v>
      </c>
      <c r="AC101" s="153">
        <f t="shared" ca="1" si="54"/>
        <v>0</v>
      </c>
      <c r="AD101" s="153">
        <f t="shared" ca="1" si="55"/>
        <v>0</v>
      </c>
      <c r="AE101" s="153">
        <f t="shared" ca="1" si="56"/>
        <v>0</v>
      </c>
      <c r="AF101" s="153">
        <f t="shared" ca="1" si="57"/>
        <v>0</v>
      </c>
      <c r="AG101" s="153">
        <f t="shared" ca="1" si="58"/>
        <v>0</v>
      </c>
      <c r="AH101" s="154"/>
      <c r="AI101" s="155">
        <f t="shared" ca="1" si="59"/>
        <v>0</v>
      </c>
      <c r="AJ101" s="156"/>
      <c r="AM101" s="24" t="str">
        <f t="shared" ca="1" si="60"/>
        <v>1</v>
      </c>
      <c r="AN101" s="24" t="str">
        <f t="shared" ca="1" si="61"/>
        <v>0</v>
      </c>
    </row>
    <row r="102" spans="1:40">
      <c r="A102" s="11">
        <f t="shared" si="62"/>
        <v>68</v>
      </c>
      <c r="B102" s="146" t="s">
        <v>113</v>
      </c>
      <c r="C102" s="11"/>
      <c r="D102" s="147" t="s">
        <v>3</v>
      </c>
      <c r="E102" s="11"/>
      <c r="F102" s="148" t="s">
        <v>167</v>
      </c>
      <c r="G102" s="149" t="str">
        <f t="shared" si="40"/>
        <v>ManTech68GART-3-D-11Contr</v>
      </c>
      <c r="H102" s="149"/>
      <c r="I102" s="147" t="s">
        <v>30</v>
      </c>
      <c r="J102" s="84">
        <v>405.28</v>
      </c>
      <c r="K102" s="84">
        <f t="shared" ca="1" si="41"/>
        <v>438.42</v>
      </c>
      <c r="L102" s="84">
        <f t="shared" ca="1" si="42"/>
        <v>184.837872</v>
      </c>
      <c r="M102" s="84">
        <f t="shared" ca="1" si="43"/>
        <v>87.3184278672</v>
      </c>
      <c r="N102" s="84">
        <f t="shared" ca="1" si="63"/>
        <v>0</v>
      </c>
      <c r="O102" s="84">
        <f t="shared" ca="1" si="63"/>
        <v>0</v>
      </c>
      <c r="P102" s="84">
        <f t="shared" ca="1" si="63"/>
        <v>0</v>
      </c>
      <c r="Q102" s="84">
        <f t="shared" ca="1" si="45"/>
        <v>64.165039878008173</v>
      </c>
      <c r="R102" s="84">
        <f t="shared" ca="1" si="46"/>
        <v>774.74133974520828</v>
      </c>
      <c r="S102" s="84">
        <f t="shared" ca="1" si="47"/>
        <v>116.21120096178123</v>
      </c>
      <c r="T102" s="84">
        <f t="shared" ca="1" si="48"/>
        <v>890.95</v>
      </c>
      <c r="U102" s="151">
        <v>0</v>
      </c>
      <c r="V102" s="152">
        <f t="shared" ca="1" si="49"/>
        <v>0</v>
      </c>
      <c r="Y102" s="153">
        <f t="shared" ca="1" si="50"/>
        <v>0</v>
      </c>
      <c r="Z102" s="153">
        <f t="shared" ca="1" si="51"/>
        <v>0</v>
      </c>
      <c r="AA102" s="153">
        <f t="shared" ca="1" si="52"/>
        <v>0</v>
      </c>
      <c r="AB102" s="153">
        <f t="shared" ca="1" si="53"/>
        <v>0</v>
      </c>
      <c r="AC102" s="153">
        <f t="shared" ca="1" si="54"/>
        <v>0</v>
      </c>
      <c r="AD102" s="153">
        <f t="shared" ca="1" si="55"/>
        <v>0</v>
      </c>
      <c r="AE102" s="153">
        <f t="shared" ca="1" si="56"/>
        <v>0</v>
      </c>
      <c r="AF102" s="153">
        <f t="shared" ca="1" si="57"/>
        <v>0</v>
      </c>
      <c r="AG102" s="153">
        <f t="shared" ca="1" si="58"/>
        <v>0</v>
      </c>
      <c r="AH102" s="154"/>
      <c r="AI102" s="155">
        <f t="shared" ca="1" si="59"/>
        <v>0</v>
      </c>
      <c r="AJ102" s="156"/>
      <c r="AM102" s="24" t="str">
        <f t="shared" ca="1" si="60"/>
        <v>1</v>
      </c>
      <c r="AN102" s="24" t="str">
        <f t="shared" ca="1" si="61"/>
        <v>0</v>
      </c>
    </row>
    <row r="103" spans="1:40">
      <c r="A103" s="11">
        <f t="shared" si="62"/>
        <v>69</v>
      </c>
      <c r="B103" s="146" t="s">
        <v>114</v>
      </c>
      <c r="C103" s="11"/>
      <c r="D103" s="147" t="s">
        <v>3</v>
      </c>
      <c r="E103" s="11"/>
      <c r="F103" s="148" t="s">
        <v>168</v>
      </c>
      <c r="G103" s="149" t="str">
        <f t="shared" si="40"/>
        <v>ManTech69GART-3-D-08Contr</v>
      </c>
      <c r="H103" s="149"/>
      <c r="I103" s="147" t="s">
        <v>30</v>
      </c>
      <c r="J103" s="84">
        <v>264.48</v>
      </c>
      <c r="K103" s="84">
        <f t="shared" ca="1" si="41"/>
        <v>286.10000000000002</v>
      </c>
      <c r="L103" s="84">
        <f t="shared" ca="1" si="42"/>
        <v>120.61976</v>
      </c>
      <c r="M103" s="84">
        <f t="shared" ca="1" si="43"/>
        <v>56.981438376</v>
      </c>
      <c r="N103" s="84">
        <f t="shared" ca="1" si="63"/>
        <v>0</v>
      </c>
      <c r="O103" s="84">
        <f t="shared" ca="1" si="63"/>
        <v>0</v>
      </c>
      <c r="P103" s="84">
        <f t="shared" ca="1" si="63"/>
        <v>0</v>
      </c>
      <c r="Q103" s="84">
        <f t="shared" ca="1" si="45"/>
        <v>41.872218213352802</v>
      </c>
      <c r="R103" s="84">
        <f t="shared" ca="1" si="46"/>
        <v>505.5734165893528</v>
      </c>
      <c r="S103" s="84">
        <f t="shared" ca="1" si="47"/>
        <v>75.836012488402915</v>
      </c>
      <c r="T103" s="84">
        <f t="shared" ca="1" si="48"/>
        <v>581.41</v>
      </c>
      <c r="U103" s="151">
        <v>0</v>
      </c>
      <c r="V103" s="152">
        <f t="shared" ca="1" si="49"/>
        <v>0</v>
      </c>
      <c r="Y103" s="153">
        <f t="shared" ca="1" si="50"/>
        <v>0</v>
      </c>
      <c r="Z103" s="153">
        <f t="shared" ca="1" si="51"/>
        <v>0</v>
      </c>
      <c r="AA103" s="153">
        <f t="shared" ca="1" si="52"/>
        <v>0</v>
      </c>
      <c r="AB103" s="153">
        <f t="shared" ca="1" si="53"/>
        <v>0</v>
      </c>
      <c r="AC103" s="153">
        <f t="shared" ca="1" si="54"/>
        <v>0</v>
      </c>
      <c r="AD103" s="153">
        <f t="shared" ca="1" si="55"/>
        <v>0</v>
      </c>
      <c r="AE103" s="153">
        <f t="shared" ca="1" si="56"/>
        <v>0</v>
      </c>
      <c r="AF103" s="153">
        <f t="shared" ca="1" si="57"/>
        <v>0</v>
      </c>
      <c r="AG103" s="153">
        <f t="shared" ca="1" si="58"/>
        <v>0</v>
      </c>
      <c r="AH103" s="154"/>
      <c r="AI103" s="155">
        <f t="shared" ca="1" si="59"/>
        <v>0</v>
      </c>
      <c r="AJ103" s="156"/>
      <c r="AM103" s="24" t="str">
        <f t="shared" ca="1" si="60"/>
        <v>1</v>
      </c>
      <c r="AN103" s="24" t="str">
        <f t="shared" ca="1" si="61"/>
        <v>0</v>
      </c>
    </row>
    <row r="104" spans="1:40">
      <c r="A104" s="11">
        <f t="shared" si="62"/>
        <v>70</v>
      </c>
      <c r="B104" s="146" t="s">
        <v>115</v>
      </c>
      <c r="C104" s="11"/>
      <c r="D104" s="147" t="s">
        <v>3</v>
      </c>
      <c r="E104" s="11"/>
      <c r="F104" s="148" t="s">
        <v>169</v>
      </c>
      <c r="G104" s="149" t="str">
        <f t="shared" si="40"/>
        <v>ManTech70TRNG-3-D-12Contr</v>
      </c>
      <c r="H104" s="149"/>
      <c r="I104" s="147" t="s">
        <v>30</v>
      </c>
      <c r="J104" s="84">
        <v>539.6</v>
      </c>
      <c r="K104" s="84">
        <f t="shared" ca="1" si="41"/>
        <v>583.72</v>
      </c>
      <c r="L104" s="84">
        <f t="shared" ca="1" si="42"/>
        <v>246.096352</v>
      </c>
      <c r="M104" s="84">
        <f t="shared" ca="1" si="43"/>
        <v>116.25727091520001</v>
      </c>
      <c r="N104" s="84">
        <f t="shared" ca="1" si="63"/>
        <v>0</v>
      </c>
      <c r="O104" s="84">
        <f t="shared" ca="1" si="63"/>
        <v>0</v>
      </c>
      <c r="P104" s="84">
        <f t="shared" ca="1" si="63"/>
        <v>0</v>
      </c>
      <c r="Q104" s="84">
        <f t="shared" ca="1" si="45"/>
        <v>85.430448149242565</v>
      </c>
      <c r="R104" s="84">
        <f t="shared" ca="1" si="46"/>
        <v>1031.5040710644425</v>
      </c>
      <c r="S104" s="84">
        <f t="shared" ca="1" si="47"/>
        <v>154.72561065966639</v>
      </c>
      <c r="T104" s="84">
        <f t="shared" ca="1" si="48"/>
        <v>1186.23</v>
      </c>
      <c r="U104" s="151">
        <v>0</v>
      </c>
      <c r="V104" s="152">
        <f t="shared" ca="1" si="49"/>
        <v>0</v>
      </c>
      <c r="Y104" s="153">
        <f t="shared" ca="1" si="50"/>
        <v>0</v>
      </c>
      <c r="Z104" s="153">
        <f t="shared" ca="1" si="51"/>
        <v>0</v>
      </c>
      <c r="AA104" s="153">
        <f t="shared" ca="1" si="52"/>
        <v>0</v>
      </c>
      <c r="AB104" s="153">
        <f t="shared" ca="1" si="53"/>
        <v>0</v>
      </c>
      <c r="AC104" s="153">
        <f t="shared" ca="1" si="54"/>
        <v>0</v>
      </c>
      <c r="AD104" s="153">
        <f t="shared" ca="1" si="55"/>
        <v>0</v>
      </c>
      <c r="AE104" s="153">
        <f t="shared" ca="1" si="56"/>
        <v>0</v>
      </c>
      <c r="AF104" s="153">
        <f t="shared" ca="1" si="57"/>
        <v>0</v>
      </c>
      <c r="AG104" s="153">
        <f t="shared" ca="1" si="58"/>
        <v>0</v>
      </c>
      <c r="AH104" s="154"/>
      <c r="AI104" s="155">
        <f t="shared" ca="1" si="59"/>
        <v>0</v>
      </c>
      <c r="AJ104" s="156"/>
      <c r="AM104" s="24" t="str">
        <f t="shared" ca="1" si="60"/>
        <v>1</v>
      </c>
      <c r="AN104" s="24" t="str">
        <f t="shared" ca="1" si="61"/>
        <v>0</v>
      </c>
    </row>
    <row r="105" spans="1:40">
      <c r="A105" s="11">
        <f t="shared" si="62"/>
        <v>71</v>
      </c>
      <c r="B105" s="146" t="s">
        <v>116</v>
      </c>
      <c r="C105" s="11"/>
      <c r="D105" s="147" t="s">
        <v>3</v>
      </c>
      <c r="E105" s="11"/>
      <c r="F105" s="148" t="s">
        <v>170</v>
      </c>
      <c r="G105" s="149" t="str">
        <f t="shared" si="40"/>
        <v>ManTech71TRNG-3-D-11Contr</v>
      </c>
      <c r="H105" s="149"/>
      <c r="I105" s="147" t="s">
        <v>30</v>
      </c>
      <c r="J105" s="84">
        <v>424.32</v>
      </c>
      <c r="K105" s="84">
        <f t="shared" ca="1" si="41"/>
        <v>459.01</v>
      </c>
      <c r="L105" s="84">
        <f t="shared" ca="1" si="42"/>
        <v>193.51861599999998</v>
      </c>
      <c r="M105" s="84">
        <f t="shared" ca="1" si="43"/>
        <v>91.419259101599991</v>
      </c>
      <c r="N105" s="84">
        <f t="shared" ca="1" si="63"/>
        <v>0</v>
      </c>
      <c r="O105" s="84">
        <f t="shared" ca="1" si="63"/>
        <v>0</v>
      </c>
      <c r="P105" s="84">
        <f t="shared" ca="1" si="63"/>
        <v>0</v>
      </c>
      <c r="Q105" s="84">
        <f t="shared" ca="1" si="45"/>
        <v>67.178493121674478</v>
      </c>
      <c r="R105" s="84">
        <f t="shared" ca="1" si="46"/>
        <v>811.12636822327443</v>
      </c>
      <c r="S105" s="84">
        <f t="shared" ca="1" si="47"/>
        <v>121.66895523349116</v>
      </c>
      <c r="T105" s="84">
        <f t="shared" ca="1" si="48"/>
        <v>932.8</v>
      </c>
      <c r="U105" s="151">
        <v>0</v>
      </c>
      <c r="V105" s="152">
        <f t="shared" ca="1" si="49"/>
        <v>0</v>
      </c>
      <c r="Y105" s="153">
        <f t="shared" ca="1" si="50"/>
        <v>0</v>
      </c>
      <c r="Z105" s="153">
        <f t="shared" ca="1" si="51"/>
        <v>0</v>
      </c>
      <c r="AA105" s="153">
        <f t="shared" ca="1" si="52"/>
        <v>0</v>
      </c>
      <c r="AB105" s="153">
        <f t="shared" ca="1" si="53"/>
        <v>0</v>
      </c>
      <c r="AC105" s="153">
        <f t="shared" ca="1" si="54"/>
        <v>0</v>
      </c>
      <c r="AD105" s="153">
        <f t="shared" ca="1" si="55"/>
        <v>0</v>
      </c>
      <c r="AE105" s="153">
        <f t="shared" ca="1" si="56"/>
        <v>0</v>
      </c>
      <c r="AF105" s="153">
        <f t="shared" ca="1" si="57"/>
        <v>0</v>
      </c>
      <c r="AG105" s="153">
        <f t="shared" ca="1" si="58"/>
        <v>0</v>
      </c>
      <c r="AH105" s="154"/>
      <c r="AI105" s="155">
        <f t="shared" ca="1" si="59"/>
        <v>0</v>
      </c>
      <c r="AJ105" s="156"/>
      <c r="AM105" s="24" t="str">
        <f t="shared" ca="1" si="60"/>
        <v>1</v>
      </c>
      <c r="AN105" s="24" t="str">
        <f t="shared" ca="1" si="61"/>
        <v>0</v>
      </c>
    </row>
    <row r="106" spans="1:40">
      <c r="A106" s="11">
        <f t="shared" si="62"/>
        <v>72</v>
      </c>
      <c r="B106" s="146" t="s">
        <v>117</v>
      </c>
      <c r="C106" s="11"/>
      <c r="D106" s="147" t="s">
        <v>3</v>
      </c>
      <c r="E106" s="11"/>
      <c r="F106" s="148" t="s">
        <v>171</v>
      </c>
      <c r="G106" s="149" t="str">
        <f t="shared" si="40"/>
        <v>ManTech72TRNG-3-D-08Contr</v>
      </c>
      <c r="H106" s="149"/>
      <c r="I106" s="147" t="s">
        <v>30</v>
      </c>
      <c r="J106" s="84">
        <v>265.27999999999997</v>
      </c>
      <c r="K106" s="84">
        <f t="shared" ca="1" si="41"/>
        <v>286.97000000000003</v>
      </c>
      <c r="L106" s="84">
        <f t="shared" ca="1" si="42"/>
        <v>120.986552</v>
      </c>
      <c r="M106" s="84">
        <f t="shared" ca="1" si="43"/>
        <v>57.15471293520001</v>
      </c>
      <c r="N106" s="84">
        <f t="shared" ca="1" si="63"/>
        <v>0</v>
      </c>
      <c r="O106" s="84">
        <f t="shared" ca="1" si="63"/>
        <v>0</v>
      </c>
      <c r="P106" s="84">
        <f t="shared" ca="1" si="63"/>
        <v>0</v>
      </c>
      <c r="Q106" s="84">
        <f t="shared" ca="1" si="45"/>
        <v>41.99954722364857</v>
      </c>
      <c r="R106" s="84">
        <f t="shared" ca="1" si="46"/>
        <v>507.1108121588486</v>
      </c>
      <c r="S106" s="84">
        <f t="shared" ca="1" si="47"/>
        <v>76.06662182382729</v>
      </c>
      <c r="T106" s="84">
        <f t="shared" ca="1" si="48"/>
        <v>583.17999999999995</v>
      </c>
      <c r="U106" s="151">
        <v>0</v>
      </c>
      <c r="V106" s="152">
        <f t="shared" ca="1" si="49"/>
        <v>0</v>
      </c>
      <c r="Y106" s="153">
        <f t="shared" ca="1" si="50"/>
        <v>0</v>
      </c>
      <c r="Z106" s="153">
        <f t="shared" ca="1" si="51"/>
        <v>0</v>
      </c>
      <c r="AA106" s="153">
        <f t="shared" ca="1" si="52"/>
        <v>0</v>
      </c>
      <c r="AB106" s="153">
        <f t="shared" ca="1" si="53"/>
        <v>0</v>
      </c>
      <c r="AC106" s="153">
        <f t="shared" ca="1" si="54"/>
        <v>0</v>
      </c>
      <c r="AD106" s="153">
        <f t="shared" ca="1" si="55"/>
        <v>0</v>
      </c>
      <c r="AE106" s="153">
        <f t="shared" ca="1" si="56"/>
        <v>0</v>
      </c>
      <c r="AF106" s="153">
        <f t="shared" ca="1" si="57"/>
        <v>0</v>
      </c>
      <c r="AG106" s="153">
        <f t="shared" ca="1" si="58"/>
        <v>0</v>
      </c>
      <c r="AH106" s="154"/>
      <c r="AI106" s="155">
        <f t="shared" ca="1" si="59"/>
        <v>0</v>
      </c>
      <c r="AJ106" s="156"/>
      <c r="AM106" s="24" t="str">
        <f t="shared" ca="1" si="60"/>
        <v>1</v>
      </c>
      <c r="AN106" s="24" t="str">
        <f t="shared" ca="1" si="61"/>
        <v>0</v>
      </c>
    </row>
    <row r="107" spans="1:40">
      <c r="A107" s="11">
        <f t="shared" si="62"/>
        <v>73</v>
      </c>
      <c r="B107" s="146" t="s">
        <v>118</v>
      </c>
      <c r="C107" s="11"/>
      <c r="D107" s="147" t="s">
        <v>3</v>
      </c>
      <c r="E107" s="11"/>
      <c r="F107" s="148" t="s">
        <v>172</v>
      </c>
      <c r="G107" s="149" t="str">
        <f t="shared" si="40"/>
        <v>ManTech73PROJ-3-D-12Contr</v>
      </c>
      <c r="H107" s="149"/>
      <c r="I107" s="147" t="s">
        <v>30</v>
      </c>
      <c r="J107" s="84">
        <v>459.6</v>
      </c>
      <c r="K107" s="84">
        <f t="shared" ca="1" si="41"/>
        <v>497.18</v>
      </c>
      <c r="L107" s="84">
        <f t="shared" ca="1" si="42"/>
        <v>209.611088</v>
      </c>
      <c r="M107" s="84">
        <f t="shared" ca="1" si="43"/>
        <v>99.0214314288</v>
      </c>
      <c r="N107" s="84">
        <f t="shared" ca="1" si="63"/>
        <v>0</v>
      </c>
      <c r="O107" s="84">
        <f t="shared" ca="1" si="63"/>
        <v>0</v>
      </c>
      <c r="P107" s="84">
        <f t="shared" ca="1" si="63"/>
        <v>0</v>
      </c>
      <c r="Q107" s="84">
        <f t="shared" ca="1" si="45"/>
        <v>72.764870504420642</v>
      </c>
      <c r="R107" s="84">
        <f t="shared" ca="1" si="46"/>
        <v>878.57738993322062</v>
      </c>
      <c r="S107" s="84">
        <f t="shared" ca="1" si="47"/>
        <v>131.78660848998308</v>
      </c>
      <c r="T107" s="84">
        <f t="shared" ca="1" si="48"/>
        <v>1010.36</v>
      </c>
      <c r="U107" s="151">
        <v>0</v>
      </c>
      <c r="V107" s="152">
        <f t="shared" ca="1" si="49"/>
        <v>0</v>
      </c>
      <c r="Y107" s="153">
        <f t="shared" ca="1" si="50"/>
        <v>0</v>
      </c>
      <c r="Z107" s="153">
        <f t="shared" ca="1" si="51"/>
        <v>0</v>
      </c>
      <c r="AA107" s="153">
        <f t="shared" ca="1" si="52"/>
        <v>0</v>
      </c>
      <c r="AB107" s="153">
        <f t="shared" ca="1" si="53"/>
        <v>0</v>
      </c>
      <c r="AC107" s="153">
        <f t="shared" ca="1" si="54"/>
        <v>0</v>
      </c>
      <c r="AD107" s="153">
        <f t="shared" ca="1" si="55"/>
        <v>0</v>
      </c>
      <c r="AE107" s="153">
        <f t="shared" ca="1" si="56"/>
        <v>0</v>
      </c>
      <c r="AF107" s="153">
        <f t="shared" ca="1" si="57"/>
        <v>0</v>
      </c>
      <c r="AG107" s="153">
        <f t="shared" ca="1" si="58"/>
        <v>0</v>
      </c>
      <c r="AH107" s="154"/>
      <c r="AI107" s="155">
        <f t="shared" ca="1" si="59"/>
        <v>0</v>
      </c>
      <c r="AJ107" s="156"/>
      <c r="AM107" s="24" t="str">
        <f t="shared" ca="1" si="60"/>
        <v>1</v>
      </c>
      <c r="AN107" s="24" t="str">
        <f t="shared" ca="1" si="61"/>
        <v>0</v>
      </c>
    </row>
    <row r="108" spans="1:40">
      <c r="A108" s="11">
        <f t="shared" si="62"/>
        <v>74</v>
      </c>
      <c r="B108" s="146" t="s">
        <v>119</v>
      </c>
      <c r="C108" s="11"/>
      <c r="D108" s="147" t="s">
        <v>3</v>
      </c>
      <c r="E108" s="11"/>
      <c r="F108" s="148" t="s">
        <v>173</v>
      </c>
      <c r="G108" s="149" t="str">
        <f t="shared" si="40"/>
        <v>ManTech74PROJ-3-D-11Contr</v>
      </c>
      <c r="H108" s="149"/>
      <c r="I108" s="147" t="s">
        <v>30</v>
      </c>
      <c r="J108" s="84">
        <v>411.84</v>
      </c>
      <c r="K108" s="84">
        <f t="shared" ca="1" si="41"/>
        <v>445.51</v>
      </c>
      <c r="L108" s="84">
        <f t="shared" ca="1" si="42"/>
        <v>187.82701599999999</v>
      </c>
      <c r="M108" s="84">
        <f t="shared" ca="1" si="43"/>
        <v>88.73051594159999</v>
      </c>
      <c r="N108" s="84">
        <f t="shared" ca="1" si="63"/>
        <v>0</v>
      </c>
      <c r="O108" s="84">
        <f t="shared" ca="1" si="63"/>
        <v>0</v>
      </c>
      <c r="P108" s="84">
        <f t="shared" ca="1" si="63"/>
        <v>0</v>
      </c>
      <c r="Q108" s="84">
        <f t="shared" ca="1" si="45"/>
        <v>65.202698134326468</v>
      </c>
      <c r="R108" s="84">
        <f t="shared" ca="1" si="46"/>
        <v>787.27023007592641</v>
      </c>
      <c r="S108" s="84">
        <f t="shared" ca="1" si="47"/>
        <v>118.09053451138895</v>
      </c>
      <c r="T108" s="84">
        <f t="shared" ca="1" si="48"/>
        <v>905.36</v>
      </c>
      <c r="U108" s="151">
        <v>0</v>
      </c>
      <c r="V108" s="152">
        <f t="shared" ca="1" si="49"/>
        <v>0</v>
      </c>
      <c r="Y108" s="153">
        <f t="shared" ca="1" si="50"/>
        <v>0</v>
      </c>
      <c r="Z108" s="153">
        <f t="shared" ca="1" si="51"/>
        <v>0</v>
      </c>
      <c r="AA108" s="153">
        <f t="shared" ca="1" si="52"/>
        <v>0</v>
      </c>
      <c r="AB108" s="153">
        <f t="shared" ca="1" si="53"/>
        <v>0</v>
      </c>
      <c r="AC108" s="153">
        <f t="shared" ca="1" si="54"/>
        <v>0</v>
      </c>
      <c r="AD108" s="153">
        <f t="shared" ca="1" si="55"/>
        <v>0</v>
      </c>
      <c r="AE108" s="153">
        <f t="shared" ca="1" si="56"/>
        <v>0</v>
      </c>
      <c r="AF108" s="153">
        <f t="shared" ca="1" si="57"/>
        <v>0</v>
      </c>
      <c r="AG108" s="153">
        <f t="shared" ca="1" si="58"/>
        <v>0</v>
      </c>
      <c r="AH108" s="154"/>
      <c r="AI108" s="155">
        <f t="shared" ca="1" si="59"/>
        <v>0</v>
      </c>
      <c r="AJ108" s="156"/>
      <c r="AM108" s="24" t="str">
        <f t="shared" ca="1" si="60"/>
        <v>1</v>
      </c>
      <c r="AN108" s="24" t="str">
        <f t="shared" ca="1" si="61"/>
        <v>0</v>
      </c>
    </row>
    <row r="109" spans="1:40">
      <c r="A109" s="11">
        <f t="shared" si="62"/>
        <v>75</v>
      </c>
      <c r="B109" s="146" t="s">
        <v>120</v>
      </c>
      <c r="C109" s="11"/>
      <c r="D109" s="147" t="s">
        <v>3</v>
      </c>
      <c r="E109" s="11"/>
      <c r="F109" s="148" t="s">
        <v>174</v>
      </c>
      <c r="G109" s="149" t="str">
        <f t="shared" si="40"/>
        <v>ManTech75PROJ-3-D-08Contr</v>
      </c>
      <c r="H109" s="149"/>
      <c r="I109" s="147" t="s">
        <v>30</v>
      </c>
      <c r="J109" s="84">
        <v>260.08</v>
      </c>
      <c r="K109" s="84">
        <f t="shared" ca="1" si="41"/>
        <v>281.33999999999997</v>
      </c>
      <c r="L109" s="84">
        <f t="shared" ca="1" si="42"/>
        <v>118.61294399999998</v>
      </c>
      <c r="M109" s="84">
        <f t="shared" ca="1" si="43"/>
        <v>56.033407454399992</v>
      </c>
      <c r="N109" s="84">
        <f t="shared" ca="1" si="63"/>
        <v>0</v>
      </c>
      <c r="O109" s="84">
        <f t="shared" ca="1" si="63"/>
        <v>0</v>
      </c>
      <c r="P109" s="84">
        <f t="shared" ca="1" si="63"/>
        <v>0</v>
      </c>
      <c r="Q109" s="84">
        <f t="shared" ca="1" si="45"/>
        <v>41.175567536332316</v>
      </c>
      <c r="R109" s="84">
        <f t="shared" ca="1" si="46"/>
        <v>497.16191899073226</v>
      </c>
      <c r="S109" s="84">
        <f t="shared" ca="1" si="47"/>
        <v>74.574287848609842</v>
      </c>
      <c r="T109" s="84">
        <f t="shared" ca="1" si="48"/>
        <v>571.74</v>
      </c>
      <c r="U109" s="151">
        <v>0</v>
      </c>
      <c r="V109" s="152">
        <f t="shared" ca="1" si="49"/>
        <v>0</v>
      </c>
      <c r="Y109" s="153">
        <f t="shared" ca="1" si="50"/>
        <v>0</v>
      </c>
      <c r="Z109" s="153">
        <f t="shared" ca="1" si="51"/>
        <v>0</v>
      </c>
      <c r="AA109" s="153">
        <f t="shared" ca="1" si="52"/>
        <v>0</v>
      </c>
      <c r="AB109" s="153">
        <f t="shared" ca="1" si="53"/>
        <v>0</v>
      </c>
      <c r="AC109" s="153">
        <f t="shared" ca="1" si="54"/>
        <v>0</v>
      </c>
      <c r="AD109" s="153">
        <f t="shared" ca="1" si="55"/>
        <v>0</v>
      </c>
      <c r="AE109" s="153">
        <f t="shared" ca="1" si="56"/>
        <v>0</v>
      </c>
      <c r="AF109" s="153">
        <f t="shared" ca="1" si="57"/>
        <v>0</v>
      </c>
      <c r="AG109" s="153">
        <f t="shared" ca="1" si="58"/>
        <v>0</v>
      </c>
      <c r="AH109" s="154"/>
      <c r="AI109" s="155">
        <f t="shared" ca="1" si="59"/>
        <v>0</v>
      </c>
      <c r="AJ109" s="156"/>
      <c r="AM109" s="24" t="str">
        <f t="shared" ca="1" si="60"/>
        <v>1</v>
      </c>
      <c r="AN109" s="24" t="str">
        <f t="shared" ca="1" si="61"/>
        <v>0</v>
      </c>
    </row>
    <row r="110" spans="1:40" ht="15">
      <c r="B110" s="157" t="s">
        <v>66</v>
      </c>
      <c r="C110" s="11"/>
      <c r="D110" s="147"/>
      <c r="E110" s="11"/>
      <c r="F110" s="148"/>
      <c r="G110" s="149"/>
      <c r="H110" s="149"/>
      <c r="I110" s="147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151"/>
      <c r="V110" s="152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4"/>
      <c r="AI110" s="155"/>
      <c r="AJ110" s="156"/>
    </row>
    <row r="111" spans="1:40">
      <c r="A111" s="11">
        <f>A109+1</f>
        <v>76</v>
      </c>
      <c r="B111" s="146" t="s">
        <v>121</v>
      </c>
      <c r="C111" s="11"/>
      <c r="D111" s="147" t="s">
        <v>3</v>
      </c>
      <c r="E111" s="11"/>
      <c r="F111" s="148" t="s">
        <v>151</v>
      </c>
      <c r="G111" s="149" t="str">
        <f>D111&amp;A111&amp;F111&amp;I111</f>
        <v>ManTech76E&amp;SS-3-D-12Contr</v>
      </c>
      <c r="H111" s="149"/>
      <c r="I111" s="147" t="s">
        <v>30</v>
      </c>
      <c r="J111" s="84">
        <v>564.72</v>
      </c>
      <c r="K111" s="84">
        <f ca="1">ROUND($J111*(VLOOKUP($I111,$I$9:$S$24,K$6,FALSE)),2)</f>
        <v>610.89</v>
      </c>
      <c r="L111" s="84">
        <f ca="1">$K111*(VLOOKUP($I111,$I$9:$S$24,L$6,FALSE))</f>
        <v>257.55122399999999</v>
      </c>
      <c r="M111" s="84">
        <f ca="1">($K111+$L111)*(VLOOKUP($I111,$I$9:$S$24,M$6,FALSE))</f>
        <v>121.66861548239999</v>
      </c>
      <c r="N111" s="84">
        <f t="shared" ref="N111:P113" ca="1" si="64">$K111*(VLOOKUP($I111,$I$9:$S$24,N$6,FALSE))</f>
        <v>0</v>
      </c>
      <c r="O111" s="84">
        <f t="shared" ca="1" si="64"/>
        <v>0</v>
      </c>
      <c r="P111" s="84">
        <f t="shared" ca="1" si="64"/>
        <v>0</v>
      </c>
      <c r="Q111" s="84">
        <f ca="1">IF($D111="ManTech",(SUM($K111:$N111)*(VLOOKUP($I111,$I$9:$S$24,Q$6,FALSE))),(IF(M111=0,((SUM(K111,N111:P111))*(VLOOKUP($I111,$I$9:$S$24,Q$6,FALSE))),(SUM($M111:$P111)*(VLOOKUP($I111,$I$9:$S$24,Q$6,FALSE))))))</f>
        <v>89.40691850526072</v>
      </c>
      <c r="R111" s="84">
        <f ca="1">SUM(K111:Q111)</f>
        <v>1079.5167579876606</v>
      </c>
      <c r="S111" s="84">
        <f ca="1">(R111*(VLOOKUP($I111,$I$9:$S$24,S$6,FALSE)))</f>
        <v>161.92751369814908</v>
      </c>
      <c r="T111" s="84">
        <f ca="1">ROUND(SUM(R111:S111),2)</f>
        <v>1241.44</v>
      </c>
      <c r="U111" s="151">
        <v>0</v>
      </c>
      <c r="V111" s="152">
        <f ca="1">$T111*$U111</f>
        <v>0</v>
      </c>
      <c r="Y111" s="153">
        <f t="shared" ref="Y111:AB113" ca="1" si="65">K111*$U111</f>
        <v>0</v>
      </c>
      <c r="Z111" s="153">
        <f t="shared" ca="1" si="65"/>
        <v>0</v>
      </c>
      <c r="AA111" s="153">
        <f t="shared" ca="1" si="65"/>
        <v>0</v>
      </c>
      <c r="AB111" s="153">
        <f t="shared" ca="1" si="65"/>
        <v>0</v>
      </c>
      <c r="AC111" s="153">
        <f t="shared" ref="AC111:AD113" ca="1" si="66">P111*$U111</f>
        <v>0</v>
      </c>
      <c r="AD111" s="153">
        <f t="shared" ca="1" si="66"/>
        <v>0</v>
      </c>
      <c r="AE111" s="153">
        <f ca="1">SUM(Y111:AD111)</f>
        <v>0</v>
      </c>
      <c r="AF111" s="153">
        <f ca="1">S111*$U111</f>
        <v>0</v>
      </c>
      <c r="AG111" s="153">
        <f ca="1">SUM(AE111:AF111)</f>
        <v>0</v>
      </c>
      <c r="AH111" s="154"/>
      <c r="AI111" s="155">
        <f ca="1">AG111-V111</f>
        <v>0</v>
      </c>
      <c r="AJ111" s="156"/>
      <c r="AM111" s="24" t="str">
        <f t="shared" ref="AM111:AM153" ca="1" si="67">IF((OR((T111=""),(T111&gt;0))),"1","0")</f>
        <v>1</v>
      </c>
      <c r="AN111" s="24" t="str">
        <f t="shared" ref="AN111:AN153" ca="1" si="68">IF((OR((V111=""),(V111&gt;0))),"1","0")</f>
        <v>0</v>
      </c>
    </row>
    <row r="112" spans="1:40">
      <c r="A112" s="11">
        <f>A111+1</f>
        <v>77</v>
      </c>
      <c r="B112" s="146" t="s">
        <v>122</v>
      </c>
      <c r="C112" s="11"/>
      <c r="D112" s="147" t="s">
        <v>3</v>
      </c>
      <c r="E112" s="11"/>
      <c r="F112" s="148" t="s">
        <v>152</v>
      </c>
      <c r="G112" s="149" t="str">
        <f>D112&amp;A112&amp;F112&amp;I112</f>
        <v>ManTech77E&amp;SS-3-D-11Contr</v>
      </c>
      <c r="H112" s="149"/>
      <c r="I112" s="147" t="s">
        <v>30</v>
      </c>
      <c r="J112" s="84">
        <v>486.64</v>
      </c>
      <c r="K112" s="84">
        <f ca="1">ROUND($J112*(VLOOKUP($I112,$I$9:$S$24,K$6,FALSE)),2)</f>
        <v>526.42999999999995</v>
      </c>
      <c r="L112" s="84">
        <f ca="1">$K112*(VLOOKUP($I112,$I$9:$S$24,L$6,FALSE))</f>
        <v>221.94288799999995</v>
      </c>
      <c r="M112" s="84">
        <f ca="1">($K112+$L112)*(VLOOKUP($I112,$I$9:$S$24,M$6,FALSE))</f>
        <v>104.84704160879998</v>
      </c>
      <c r="N112" s="84">
        <f t="shared" ca="1" si="64"/>
        <v>0</v>
      </c>
      <c r="O112" s="84">
        <f t="shared" ca="1" si="64"/>
        <v>0</v>
      </c>
      <c r="P112" s="84">
        <f t="shared" ca="1" si="64"/>
        <v>0</v>
      </c>
      <c r="Q112" s="84">
        <f ca="1">IF($D112="ManTech",(SUM($K112:$N112)*(VLOOKUP($I112,$I$9:$S$24,Q$6,FALSE))),(IF(M112=0,((SUM(K112,N112:P112))*(VLOOKUP($I112,$I$9:$S$24,Q$6,FALSE))),(SUM($M112:$P112)*(VLOOKUP($I112,$I$9:$S$24,Q$6,FALSE))))))</f>
        <v>77.045759643674629</v>
      </c>
      <c r="R112" s="84">
        <f ca="1">SUM(K112:Q112)</f>
        <v>930.26568925247443</v>
      </c>
      <c r="S112" s="84">
        <f ca="1">(R112*(VLOOKUP($I112,$I$9:$S$24,S$6,FALSE)))</f>
        <v>139.53985338787115</v>
      </c>
      <c r="T112" s="84">
        <f ca="1">ROUND(SUM(R112:S112),2)</f>
        <v>1069.81</v>
      </c>
      <c r="U112" s="151">
        <v>0</v>
      </c>
      <c r="V112" s="152">
        <f ca="1">$T112*$U112</f>
        <v>0</v>
      </c>
      <c r="Y112" s="153">
        <f t="shared" ca="1" si="65"/>
        <v>0</v>
      </c>
      <c r="Z112" s="153">
        <f t="shared" ca="1" si="65"/>
        <v>0</v>
      </c>
      <c r="AA112" s="153">
        <f t="shared" ca="1" si="65"/>
        <v>0</v>
      </c>
      <c r="AB112" s="153">
        <f t="shared" ca="1" si="65"/>
        <v>0</v>
      </c>
      <c r="AC112" s="153">
        <f t="shared" ca="1" si="66"/>
        <v>0</v>
      </c>
      <c r="AD112" s="153">
        <f t="shared" ca="1" si="66"/>
        <v>0</v>
      </c>
      <c r="AE112" s="153">
        <f ca="1">SUM(Y112:AD112)</f>
        <v>0</v>
      </c>
      <c r="AF112" s="153">
        <f ca="1">S112*$U112</f>
        <v>0</v>
      </c>
      <c r="AG112" s="153">
        <f ca="1">SUM(AE112:AF112)</f>
        <v>0</v>
      </c>
      <c r="AH112" s="154"/>
      <c r="AI112" s="155">
        <f ca="1">AG112-V112</f>
        <v>0</v>
      </c>
      <c r="AJ112" s="156"/>
      <c r="AM112" s="24" t="str">
        <f t="shared" ca="1" si="67"/>
        <v>1</v>
      </c>
      <c r="AN112" s="24" t="str">
        <f t="shared" ca="1" si="68"/>
        <v>0</v>
      </c>
    </row>
    <row r="113" spans="1:40">
      <c r="A113" s="11">
        <f>A112+1</f>
        <v>78</v>
      </c>
      <c r="B113" s="146" t="s">
        <v>123</v>
      </c>
      <c r="C113" s="11"/>
      <c r="D113" s="147" t="s">
        <v>3</v>
      </c>
      <c r="E113" s="11"/>
      <c r="F113" s="148" t="s">
        <v>151</v>
      </c>
      <c r="G113" s="149" t="str">
        <f>D113&amp;A113&amp;F113&amp;I113</f>
        <v>ManTech78E&amp;SS-3-D-12Contr</v>
      </c>
      <c r="H113" s="149"/>
      <c r="I113" s="147" t="s">
        <v>30</v>
      </c>
      <c r="J113" s="84">
        <v>564.72</v>
      </c>
      <c r="K113" s="84">
        <f ca="1">ROUND($J113*(VLOOKUP($I113,$I$9:$S$24,K$6,FALSE)),2)</f>
        <v>610.89</v>
      </c>
      <c r="L113" s="84">
        <f ca="1">$K113*(VLOOKUP($I113,$I$9:$S$24,L$6,FALSE))</f>
        <v>257.55122399999999</v>
      </c>
      <c r="M113" s="84">
        <f ca="1">($K113+$L113)*(VLOOKUP($I113,$I$9:$S$24,M$6,FALSE))</f>
        <v>121.66861548239999</v>
      </c>
      <c r="N113" s="84">
        <f t="shared" ca="1" si="64"/>
        <v>0</v>
      </c>
      <c r="O113" s="84">
        <f t="shared" ca="1" si="64"/>
        <v>0</v>
      </c>
      <c r="P113" s="84">
        <f t="shared" ca="1" si="64"/>
        <v>0</v>
      </c>
      <c r="Q113" s="84">
        <f ca="1">IF($D113="ManTech",(SUM($K113:$N113)*(VLOOKUP($I113,$I$9:$S$24,Q$6,FALSE))),(IF(M113=0,((SUM(K113,N113:P113))*(VLOOKUP($I113,$I$9:$S$24,Q$6,FALSE))),(SUM($M113:$P113)*(VLOOKUP($I113,$I$9:$S$24,Q$6,FALSE))))))</f>
        <v>89.40691850526072</v>
      </c>
      <c r="R113" s="84">
        <f ca="1">SUM(K113:Q113)</f>
        <v>1079.5167579876606</v>
      </c>
      <c r="S113" s="84">
        <f ca="1">(R113*(VLOOKUP($I113,$I$9:$S$24,S$6,FALSE)))</f>
        <v>161.92751369814908</v>
      </c>
      <c r="T113" s="84">
        <f ca="1">ROUND(SUM(R113:S113),2)</f>
        <v>1241.44</v>
      </c>
      <c r="U113" s="151">
        <v>0</v>
      </c>
      <c r="V113" s="152">
        <f ca="1">$T113*$U113</f>
        <v>0</v>
      </c>
      <c r="Y113" s="153">
        <f t="shared" ca="1" si="65"/>
        <v>0</v>
      </c>
      <c r="Z113" s="153">
        <f t="shared" ca="1" si="65"/>
        <v>0</v>
      </c>
      <c r="AA113" s="153">
        <f t="shared" ca="1" si="65"/>
        <v>0</v>
      </c>
      <c r="AB113" s="153">
        <f t="shared" ca="1" si="65"/>
        <v>0</v>
      </c>
      <c r="AC113" s="153">
        <f t="shared" ca="1" si="66"/>
        <v>0</v>
      </c>
      <c r="AD113" s="153">
        <f t="shared" ca="1" si="66"/>
        <v>0</v>
      </c>
      <c r="AE113" s="153">
        <f ca="1">SUM(Y113:AD113)</f>
        <v>0</v>
      </c>
      <c r="AF113" s="153">
        <f ca="1">S113*$U113</f>
        <v>0</v>
      </c>
      <c r="AG113" s="153">
        <f ca="1">SUM(AE113:AF113)</f>
        <v>0</v>
      </c>
      <c r="AH113" s="154"/>
      <c r="AI113" s="155">
        <f ca="1">AG113-V113</f>
        <v>0</v>
      </c>
      <c r="AJ113" s="156"/>
      <c r="AM113" s="24" t="str">
        <f t="shared" ca="1" si="67"/>
        <v>1</v>
      </c>
      <c r="AN113" s="24" t="str">
        <f t="shared" ca="1" si="68"/>
        <v>0</v>
      </c>
    </row>
    <row r="114" spans="1:40">
      <c r="B114" s="158"/>
      <c r="C114" s="159"/>
      <c r="D114" s="159"/>
      <c r="E114" s="159"/>
      <c r="F114" s="160"/>
      <c r="G114" s="161"/>
      <c r="H114" s="161"/>
      <c r="I114" s="162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4"/>
      <c r="V114" s="165"/>
      <c r="W114" s="159"/>
      <c r="X114" s="159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7"/>
      <c r="AJ114" s="156"/>
      <c r="AM114" s="24" t="str">
        <f t="shared" si="67"/>
        <v>1</v>
      </c>
      <c r="AN114" s="24" t="str">
        <f t="shared" si="68"/>
        <v>1</v>
      </c>
    </row>
    <row r="115" spans="1:40">
      <c r="B115" s="20"/>
      <c r="C115" s="11"/>
      <c r="D115" s="11"/>
      <c r="E115" s="11"/>
      <c r="F115" s="11"/>
      <c r="G115" s="11"/>
      <c r="H115" s="11"/>
      <c r="I115" s="11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168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4"/>
      <c r="AI115" s="155"/>
      <c r="AJ115" s="156"/>
      <c r="AM115" s="24" t="str">
        <f t="shared" si="67"/>
        <v>1</v>
      </c>
      <c r="AN115" s="24" t="str">
        <f t="shared" si="68"/>
        <v>1</v>
      </c>
    </row>
    <row r="116" spans="1:40">
      <c r="B116" s="2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25" t="s">
        <v>67</v>
      </c>
      <c r="U116" s="169">
        <f>SUBTOTAL(9,U$31:U$115)</f>
        <v>0</v>
      </c>
      <c r="V116" s="170">
        <f ca="1">SUBTOTAL(9,V$31:V$115)</f>
        <v>0</v>
      </c>
      <c r="Y116" s="153">
        <f t="shared" ref="Y116:AG116" ca="1" si="69">SUBTOTAL(9,Y$31:Y$115)</f>
        <v>0</v>
      </c>
      <c r="Z116" s="153">
        <f t="shared" ca="1" si="69"/>
        <v>0</v>
      </c>
      <c r="AA116" s="153">
        <f t="shared" ca="1" si="69"/>
        <v>0</v>
      </c>
      <c r="AB116" s="153">
        <f t="shared" ca="1" si="69"/>
        <v>0</v>
      </c>
      <c r="AC116" s="153">
        <f t="shared" ca="1" si="69"/>
        <v>0</v>
      </c>
      <c r="AD116" s="153">
        <f t="shared" ca="1" si="69"/>
        <v>0</v>
      </c>
      <c r="AE116" s="153">
        <f t="shared" ca="1" si="69"/>
        <v>0</v>
      </c>
      <c r="AF116" s="153">
        <f t="shared" ca="1" si="69"/>
        <v>0</v>
      </c>
      <c r="AG116" s="153">
        <f t="shared" ca="1" si="69"/>
        <v>0</v>
      </c>
      <c r="AH116" s="154"/>
      <c r="AI116" s="155">
        <f ca="1">AG116-V116</f>
        <v>0</v>
      </c>
      <c r="AJ116" s="156"/>
      <c r="AM116" s="24" t="str">
        <f t="shared" si="67"/>
        <v>1</v>
      </c>
      <c r="AN116" s="24" t="str">
        <f t="shared" ca="1" si="68"/>
        <v>0</v>
      </c>
    </row>
    <row r="117" spans="1:40" ht="13.5" thickBot="1"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25"/>
      <c r="U117" s="171"/>
      <c r="V117" s="172"/>
      <c r="AE117" s="173" t="s">
        <v>68</v>
      </c>
      <c r="AF117" s="174">
        <f ca="1">IF(AE116=0,0,(AF116/AE116))</f>
        <v>0</v>
      </c>
      <c r="AM117" s="24" t="str">
        <f t="shared" si="67"/>
        <v>1</v>
      </c>
      <c r="AN117" s="24" t="str">
        <f t="shared" si="68"/>
        <v>1</v>
      </c>
    </row>
    <row r="118" spans="1:40" s="140" customFormat="1" ht="16.5" thickBot="1">
      <c r="B118" s="132" t="s">
        <v>69</v>
      </c>
      <c r="C118" s="133"/>
      <c r="D118" s="133"/>
      <c r="E118" s="134"/>
      <c r="F118" s="133"/>
      <c r="G118" s="135"/>
      <c r="H118" s="135"/>
      <c r="I118" s="133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7"/>
      <c r="W118" s="136"/>
      <c r="X118" s="134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M118" s="24" t="str">
        <f t="shared" si="67"/>
        <v>1</v>
      </c>
      <c r="AN118" s="24" t="str">
        <f t="shared" si="68"/>
        <v>1</v>
      </c>
    </row>
    <row r="119" spans="1:40">
      <c r="B119" s="175" t="s">
        <v>44</v>
      </c>
      <c r="C119" s="11"/>
      <c r="D119" s="11"/>
      <c r="E119" s="11"/>
      <c r="F119" s="11"/>
      <c r="G119" s="11"/>
      <c r="H119" s="11"/>
      <c r="I119" s="147" t="s">
        <v>44</v>
      </c>
      <c r="J119" s="176">
        <v>0</v>
      </c>
      <c r="K119" s="176">
        <f ca="1">ROUND($J119*(VLOOKUP($I119,$I$9:$S$24,K$6,FALSE)),2)</f>
        <v>0</v>
      </c>
      <c r="L119" s="176">
        <f ca="1">ROUND($K119*(VLOOKUP($I119,$I$9:$S$24,L$6,FALSE)),2)</f>
        <v>0</v>
      </c>
      <c r="M119" s="176">
        <f ca="1">ROUND(($K119+$L119)*(VLOOKUP($I119,$I$9:$S$24,M$6,FALSE)),2)</f>
        <v>0</v>
      </c>
      <c r="N119" s="176">
        <f t="shared" ref="N119:P121" ca="1" si="70">ROUND($K119*(VLOOKUP($I119,$I$9:$S$24,N$6,FALSE)),2)</f>
        <v>0</v>
      </c>
      <c r="O119" s="176">
        <f t="shared" ca="1" si="70"/>
        <v>0</v>
      </c>
      <c r="P119" s="176">
        <f t="shared" ca="1" si="70"/>
        <v>0</v>
      </c>
      <c r="Q119" s="176">
        <f ca="1">IF($M119=0,ROUND(SUM($K119:$N119)*(VLOOKUP($I119,$I$9:$S$24,Q$6,FALSE)),2),ROUND(SUM($M119:$N119)*(VLOOKUP($I119,$I$9:$S$24,Q$6,FALSE)),2))</f>
        <v>0</v>
      </c>
      <c r="R119" s="176">
        <f ca="1">SUM(K119:Q119)</f>
        <v>0</v>
      </c>
      <c r="S119" s="176">
        <f ca="1">ROUND(R119*(VLOOKUP($I119,$I$9:$S$24,S$6,FALSE)),2)</f>
        <v>0</v>
      </c>
      <c r="T119" s="176">
        <f ca="1">SUM(R119:S119)</f>
        <v>0</v>
      </c>
      <c r="U119" s="151">
        <v>1</v>
      </c>
      <c r="V119" s="152">
        <f ca="1">$T119*$U119</f>
        <v>0</v>
      </c>
      <c r="Y119" s="177">
        <f t="shared" ref="Y119:AB121" ca="1" si="71">K119*$U119</f>
        <v>0</v>
      </c>
      <c r="Z119" s="177">
        <f t="shared" ca="1" si="71"/>
        <v>0</v>
      </c>
      <c r="AA119" s="177">
        <f t="shared" ca="1" si="71"/>
        <v>0</v>
      </c>
      <c r="AB119" s="177">
        <f t="shared" ca="1" si="71"/>
        <v>0</v>
      </c>
      <c r="AC119" s="177">
        <f t="shared" ref="AC119:AD121" ca="1" si="72">P119*$U119</f>
        <v>0</v>
      </c>
      <c r="AD119" s="177">
        <f t="shared" ca="1" si="72"/>
        <v>0</v>
      </c>
      <c r="AE119" s="153">
        <f ca="1">SUM(Y119:AD119)</f>
        <v>0</v>
      </c>
      <c r="AF119" s="177">
        <f ca="1">S119*$U119</f>
        <v>0</v>
      </c>
      <c r="AG119" s="153">
        <f ca="1">SUM(AE119:AF119)</f>
        <v>0</v>
      </c>
      <c r="AH119" s="154"/>
      <c r="AI119" s="155">
        <f ca="1">AG119-V119</f>
        <v>0</v>
      </c>
      <c r="AJ119" s="156"/>
      <c r="AM119" s="24" t="str">
        <f t="shared" ca="1" si="67"/>
        <v>0</v>
      </c>
      <c r="AN119" s="24" t="str">
        <f t="shared" ca="1" si="68"/>
        <v>0</v>
      </c>
    </row>
    <row r="120" spans="1:40">
      <c r="B120" s="175" t="s">
        <v>70</v>
      </c>
      <c r="C120" s="11"/>
      <c r="D120" s="11"/>
      <c r="E120" s="11"/>
      <c r="F120" s="11"/>
      <c r="G120" s="11"/>
      <c r="H120" s="11"/>
      <c r="I120" s="147" t="s">
        <v>45</v>
      </c>
      <c r="J120" s="176">
        <v>0</v>
      </c>
      <c r="K120" s="176">
        <f ca="1">ROUND($J120*(VLOOKUP($I120,$I$9:$S$24,K$6,FALSE)),2)</f>
        <v>0</v>
      </c>
      <c r="L120" s="176">
        <f ca="1">ROUND($K120*(VLOOKUP($I120,$I$9:$S$24,L$6,FALSE)),2)</f>
        <v>0</v>
      </c>
      <c r="M120" s="176">
        <f ca="1">ROUND(($K120+$L120)*(VLOOKUP($I120,$I$9:$S$24,M$6,FALSE)),2)</f>
        <v>0</v>
      </c>
      <c r="N120" s="176">
        <f t="shared" ca="1" si="70"/>
        <v>0</v>
      </c>
      <c r="O120" s="176">
        <f t="shared" ca="1" si="70"/>
        <v>0</v>
      </c>
      <c r="P120" s="176">
        <f t="shared" ca="1" si="70"/>
        <v>0</v>
      </c>
      <c r="Q120" s="176">
        <f ca="1">IF($M120=0,ROUND(SUM($K120:$N120)*(VLOOKUP($I120,$I$9:$S$24,Q$6,FALSE)),2),ROUND(SUM($M120:$N120)*(VLOOKUP($I120,$I$9:$S$24,Q$6,FALSE)),2))</f>
        <v>0</v>
      </c>
      <c r="R120" s="176">
        <f ca="1">SUM(K120:Q120)</f>
        <v>0</v>
      </c>
      <c r="S120" s="176">
        <f ca="1">ROUND(R120*(VLOOKUP($I120,$I$9:$S$24,S$6,FALSE)),2)</f>
        <v>0</v>
      </c>
      <c r="T120" s="176">
        <f ca="1">SUM(R120:S120)</f>
        <v>0</v>
      </c>
      <c r="U120" s="151">
        <v>1</v>
      </c>
      <c r="V120" s="152">
        <f ca="1">$T120*$U120</f>
        <v>0</v>
      </c>
      <c r="Y120" s="177">
        <f t="shared" ca="1" si="71"/>
        <v>0</v>
      </c>
      <c r="Z120" s="177">
        <f t="shared" ca="1" si="71"/>
        <v>0</v>
      </c>
      <c r="AA120" s="177">
        <f t="shared" ca="1" si="71"/>
        <v>0</v>
      </c>
      <c r="AB120" s="177">
        <f t="shared" ca="1" si="71"/>
        <v>0</v>
      </c>
      <c r="AC120" s="177">
        <f t="shared" ca="1" si="72"/>
        <v>0</v>
      </c>
      <c r="AD120" s="177">
        <f t="shared" ca="1" si="72"/>
        <v>0</v>
      </c>
      <c r="AE120" s="153">
        <f ca="1">SUM(Y120:AD120)</f>
        <v>0</v>
      </c>
      <c r="AF120" s="177">
        <f ca="1">S120*$U120</f>
        <v>0</v>
      </c>
      <c r="AG120" s="153">
        <f ca="1">SUM(AE120:AF120)</f>
        <v>0</v>
      </c>
      <c r="AH120" s="154"/>
      <c r="AI120" s="155">
        <f ca="1">AG120-V120</f>
        <v>0</v>
      </c>
      <c r="AJ120" s="156"/>
      <c r="AM120" s="24" t="str">
        <f t="shared" ca="1" si="67"/>
        <v>0</v>
      </c>
      <c r="AN120" s="24" t="str">
        <f t="shared" ca="1" si="68"/>
        <v>0</v>
      </c>
    </row>
    <row r="121" spans="1:40">
      <c r="B121" s="175" t="s">
        <v>24</v>
      </c>
      <c r="C121" s="11"/>
      <c r="D121" s="11"/>
      <c r="E121" s="11"/>
      <c r="F121" s="11"/>
      <c r="G121" s="11"/>
      <c r="H121" s="11"/>
      <c r="I121" s="147" t="s">
        <v>45</v>
      </c>
      <c r="J121" s="176">
        <v>0</v>
      </c>
      <c r="K121" s="176">
        <f ca="1">ROUND($J121*(VLOOKUP($I121,$I$9:$S$24,K$6,FALSE)),2)</f>
        <v>0</v>
      </c>
      <c r="L121" s="176">
        <f ca="1">ROUND($K121*(VLOOKUP($I121,$I$9:$S$24,L$6,FALSE)),2)</f>
        <v>0</v>
      </c>
      <c r="M121" s="176">
        <f ca="1">ROUND(($K121+$L121)*(VLOOKUP($I121,$I$9:$S$24,M$6,FALSE)),2)</f>
        <v>0</v>
      </c>
      <c r="N121" s="176">
        <f t="shared" ca="1" si="70"/>
        <v>0</v>
      </c>
      <c r="O121" s="176">
        <f t="shared" ca="1" si="70"/>
        <v>0</v>
      </c>
      <c r="P121" s="176">
        <f t="shared" ca="1" si="70"/>
        <v>0</v>
      </c>
      <c r="Q121" s="176">
        <f ca="1">IF($M121=0,ROUND(SUM($K121:$N121)*(VLOOKUP($I121,$I$9:$S$24,Q$6,FALSE)),2),ROUND(SUM($M121:$N121)*(VLOOKUP($I121,$I$9:$S$24,Q$6,FALSE)),2))</f>
        <v>0</v>
      </c>
      <c r="R121" s="176">
        <f ca="1">SUM(K121:Q121)</f>
        <v>0</v>
      </c>
      <c r="S121" s="176">
        <f ca="1">ROUND(R121*(VLOOKUP($I121,$I$9:$S$24,S$6,FALSE)),2)</f>
        <v>0</v>
      </c>
      <c r="T121" s="176">
        <f ca="1">SUM(R121:S121)</f>
        <v>0</v>
      </c>
      <c r="U121" s="151">
        <v>1</v>
      </c>
      <c r="V121" s="152">
        <f ca="1">$T121*$U121</f>
        <v>0</v>
      </c>
      <c r="Y121" s="177">
        <f t="shared" ca="1" si="71"/>
        <v>0</v>
      </c>
      <c r="Z121" s="177">
        <f t="shared" ca="1" si="71"/>
        <v>0</v>
      </c>
      <c r="AA121" s="177">
        <f t="shared" ca="1" si="71"/>
        <v>0</v>
      </c>
      <c r="AB121" s="177">
        <f t="shared" ca="1" si="71"/>
        <v>0</v>
      </c>
      <c r="AC121" s="177">
        <f t="shared" ca="1" si="72"/>
        <v>0</v>
      </c>
      <c r="AD121" s="177">
        <f t="shared" ca="1" si="72"/>
        <v>0</v>
      </c>
      <c r="AE121" s="153">
        <f ca="1">SUM(Y121:AD121)</f>
        <v>0</v>
      </c>
      <c r="AF121" s="177">
        <f ca="1">S121*$U121</f>
        <v>0</v>
      </c>
      <c r="AG121" s="153">
        <f ca="1">SUM(AE121:AF121)</f>
        <v>0</v>
      </c>
      <c r="AH121" s="154"/>
      <c r="AI121" s="155">
        <f ca="1">AG121-V121</f>
        <v>0</v>
      </c>
      <c r="AJ121" s="156"/>
      <c r="AM121" s="24" t="str">
        <f t="shared" ca="1" si="67"/>
        <v>0</v>
      </c>
      <c r="AN121" s="24" t="str">
        <f t="shared" ca="1" si="68"/>
        <v>0</v>
      </c>
    </row>
    <row r="122" spans="1:40">
      <c r="B122" s="178"/>
      <c r="C122" s="159"/>
      <c r="D122" s="159"/>
      <c r="E122" s="159"/>
      <c r="F122" s="159"/>
      <c r="G122" s="159"/>
      <c r="H122" s="159"/>
      <c r="I122" s="15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80"/>
      <c r="V122" s="165"/>
      <c r="W122" s="159"/>
      <c r="X122" s="159"/>
      <c r="Y122" s="179"/>
      <c r="Z122" s="179"/>
      <c r="AA122" s="179"/>
      <c r="AB122" s="179"/>
      <c r="AC122" s="179"/>
      <c r="AD122" s="179"/>
      <c r="AE122" s="166"/>
      <c r="AF122" s="179"/>
      <c r="AG122" s="166"/>
      <c r="AH122" s="166"/>
      <c r="AI122" s="167"/>
      <c r="AJ122" s="156"/>
      <c r="AM122" s="24" t="str">
        <f t="shared" si="67"/>
        <v>1</v>
      </c>
      <c r="AN122" s="24" t="str">
        <f t="shared" si="68"/>
        <v>1</v>
      </c>
    </row>
    <row r="123" spans="1:40">
      <c r="B123" s="2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52"/>
      <c r="AM123" s="24" t="str">
        <f t="shared" si="67"/>
        <v>1</v>
      </c>
      <c r="AN123" s="24" t="str">
        <f t="shared" si="68"/>
        <v>1</v>
      </c>
    </row>
    <row r="124" spans="1:40">
      <c r="B124" s="2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5" t="s">
        <v>71</v>
      </c>
      <c r="U124" s="181"/>
      <c r="V124" s="182">
        <f ca="1">SUBTOTAL(9,V$118:V$123)</f>
        <v>0</v>
      </c>
      <c r="Y124" s="177">
        <f t="shared" ref="Y124:AG124" ca="1" si="73">SUBTOTAL(9,Y$118:Y$123)</f>
        <v>0</v>
      </c>
      <c r="Z124" s="177">
        <f t="shared" ca="1" si="73"/>
        <v>0</v>
      </c>
      <c r="AA124" s="177">
        <f t="shared" ca="1" si="73"/>
        <v>0</v>
      </c>
      <c r="AB124" s="177">
        <f t="shared" ca="1" si="73"/>
        <v>0</v>
      </c>
      <c r="AC124" s="177">
        <f t="shared" ca="1" si="73"/>
        <v>0</v>
      </c>
      <c r="AD124" s="177">
        <f t="shared" ca="1" si="73"/>
        <v>0</v>
      </c>
      <c r="AE124" s="177">
        <f t="shared" ca="1" si="73"/>
        <v>0</v>
      </c>
      <c r="AF124" s="177">
        <f t="shared" ca="1" si="73"/>
        <v>0</v>
      </c>
      <c r="AG124" s="177">
        <f t="shared" ca="1" si="73"/>
        <v>0</v>
      </c>
      <c r="AH124" s="176"/>
      <c r="AI124" s="155">
        <f ca="1">AG124-V124</f>
        <v>0</v>
      </c>
      <c r="AJ124" s="156"/>
      <c r="AM124" s="24" t="str">
        <f t="shared" si="67"/>
        <v>1</v>
      </c>
      <c r="AN124" s="24" t="str">
        <f t="shared" ca="1" si="68"/>
        <v>0</v>
      </c>
    </row>
    <row r="125" spans="1:40">
      <c r="B125" s="2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3"/>
      <c r="AE125" s="173" t="s">
        <v>68</v>
      </c>
      <c r="AF125" s="174">
        <f ca="1">IF(AE124=0,0,(AF124/AE124))</f>
        <v>0</v>
      </c>
      <c r="AM125" s="24" t="str">
        <f t="shared" si="67"/>
        <v>1</v>
      </c>
      <c r="AN125" s="24" t="str">
        <f t="shared" si="68"/>
        <v>1</v>
      </c>
    </row>
    <row r="126" spans="1:40">
      <c r="B126" s="183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84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I126" s="115"/>
      <c r="AM126" s="24" t="str">
        <f t="shared" si="67"/>
        <v>1</v>
      </c>
      <c r="AN126" s="24" t="str">
        <f t="shared" si="68"/>
        <v>1</v>
      </c>
    </row>
    <row r="127" spans="1:40" ht="13.5" thickBot="1">
      <c r="B127" s="2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185" t="s">
        <v>72</v>
      </c>
      <c r="U127" s="186">
        <f>U116</f>
        <v>0</v>
      </c>
      <c r="V127" s="187">
        <f ca="1">SUBTOTAL(9,V$31:V$126)</f>
        <v>0</v>
      </c>
      <c r="Y127" s="153">
        <f t="shared" ref="Y127:AG127" ca="1" si="74">SUBTOTAL(9,Y$31:Y$126)</f>
        <v>0</v>
      </c>
      <c r="Z127" s="153">
        <f t="shared" ca="1" si="74"/>
        <v>0</v>
      </c>
      <c r="AA127" s="153">
        <f t="shared" ca="1" si="74"/>
        <v>0</v>
      </c>
      <c r="AB127" s="153">
        <f t="shared" ca="1" si="74"/>
        <v>0</v>
      </c>
      <c r="AC127" s="153">
        <f t="shared" ca="1" si="74"/>
        <v>0</v>
      </c>
      <c r="AD127" s="153">
        <f t="shared" ca="1" si="74"/>
        <v>0</v>
      </c>
      <c r="AE127" s="153">
        <f t="shared" ca="1" si="74"/>
        <v>0</v>
      </c>
      <c r="AF127" s="153">
        <f t="shared" ca="1" si="74"/>
        <v>0</v>
      </c>
      <c r="AG127" s="153">
        <f t="shared" ca="1" si="74"/>
        <v>0</v>
      </c>
      <c r="AH127" s="154"/>
      <c r="AI127" s="155">
        <f ca="1">AG127-V127</f>
        <v>0</v>
      </c>
      <c r="AJ127" s="156"/>
      <c r="AM127" s="24" t="str">
        <f t="shared" si="67"/>
        <v>1</v>
      </c>
      <c r="AN127" s="24" t="str">
        <f t="shared" ca="1" si="68"/>
        <v>0</v>
      </c>
    </row>
    <row r="128" spans="1:40">
      <c r="AE128" s="188" t="s">
        <v>68</v>
      </c>
      <c r="AF128" s="189">
        <f ca="1">IF(AE127=0,0,(AF127/AE127))</f>
        <v>0</v>
      </c>
      <c r="AM128" s="24" t="str">
        <f t="shared" si="67"/>
        <v>1</v>
      </c>
      <c r="AN128" s="24" t="str">
        <f t="shared" si="68"/>
        <v>1</v>
      </c>
    </row>
    <row r="129" spans="10:40">
      <c r="W129" s="11"/>
      <c r="AM129" s="24" t="str">
        <f t="shared" si="67"/>
        <v>1</v>
      </c>
      <c r="AN129" s="24" t="str">
        <f t="shared" si="68"/>
        <v>1</v>
      </c>
    </row>
    <row r="130" spans="10:40">
      <c r="M130" s="57" t="s">
        <v>56</v>
      </c>
      <c r="N130" s="190"/>
      <c r="O130" s="190"/>
      <c r="P130" s="190"/>
      <c r="Q130" s="60" t="s">
        <v>73</v>
      </c>
      <c r="R130" s="59" t="s">
        <v>74</v>
      </c>
      <c r="S130" s="60" t="s">
        <v>75</v>
      </c>
      <c r="T130" s="59" t="s">
        <v>76</v>
      </c>
      <c r="U130" s="60" t="s">
        <v>77</v>
      </c>
      <c r="V130" s="59" t="s">
        <v>62</v>
      </c>
      <c r="W130" s="11"/>
      <c r="AM130" s="24" t="str">
        <f t="shared" si="67"/>
        <v>1</v>
      </c>
      <c r="AN130" s="24" t="str">
        <f t="shared" si="68"/>
        <v>1</v>
      </c>
    </row>
    <row r="131" spans="10:40">
      <c r="M131" s="191" t="s">
        <v>3</v>
      </c>
      <c r="N131" s="11"/>
      <c r="O131" s="11"/>
      <c r="P131" s="11"/>
      <c r="Q131" s="192">
        <f t="shared" ref="Q131:Q151" si="75">IF(U131=0,0,(U131/U$152))</f>
        <v>0</v>
      </c>
      <c r="R131" s="193">
        <f t="shared" ref="R131:R151" ca="1" si="76">IF(V131=0,0,(V131/V$152))</f>
        <v>0</v>
      </c>
      <c r="S131" s="194" t="s">
        <v>78</v>
      </c>
      <c r="T131" s="44" t="s">
        <v>78</v>
      </c>
      <c r="U131" s="195">
        <f t="shared" ref="U131:V151" si="77">SUMIF($D$31:$D$117,$M131,U$31:U$125)</f>
        <v>0</v>
      </c>
      <c r="V131" s="196">
        <f t="shared" ca="1" si="77"/>
        <v>0</v>
      </c>
      <c r="W131" s="11"/>
      <c r="X131" s="18" t="str">
        <f t="shared" ref="X131:X151" si="78">M131</f>
        <v>ManTech</v>
      </c>
      <c r="Y131" s="154">
        <f t="shared" ref="Y131:AG140" ca="1" si="79">SUMIF($D$31:$D$117,$M131,Y$31:Y$125)</f>
        <v>0</v>
      </c>
      <c r="Z131" s="154">
        <f t="shared" ca="1" si="79"/>
        <v>0</v>
      </c>
      <c r="AA131" s="154">
        <f t="shared" ca="1" si="79"/>
        <v>0</v>
      </c>
      <c r="AB131" s="154">
        <f t="shared" ca="1" si="79"/>
        <v>0</v>
      </c>
      <c r="AC131" s="154">
        <f t="shared" ca="1" si="79"/>
        <v>0</v>
      </c>
      <c r="AD131" s="154">
        <f t="shared" ca="1" si="79"/>
        <v>0</v>
      </c>
      <c r="AE131" s="154">
        <f t="shared" ca="1" si="79"/>
        <v>0</v>
      </c>
      <c r="AF131" s="154">
        <f t="shared" ca="1" si="79"/>
        <v>0</v>
      </c>
      <c r="AG131" s="154">
        <f t="shared" ca="1" si="79"/>
        <v>0</v>
      </c>
      <c r="AH131" s="154"/>
      <c r="AI131" s="155">
        <f t="shared" ref="AI131:AI152" ca="1" si="80">AG131-V131</f>
        <v>0</v>
      </c>
      <c r="AJ131" s="156"/>
      <c r="AM131" s="24" t="str">
        <f t="shared" si="67"/>
        <v>1</v>
      </c>
      <c r="AN131" s="24" t="str">
        <f t="shared" ca="1" si="68"/>
        <v>0</v>
      </c>
    </row>
    <row r="132" spans="10:40">
      <c r="J132" s="197"/>
      <c r="M132" s="191" t="s">
        <v>80</v>
      </c>
      <c r="N132" s="11"/>
      <c r="O132" s="11"/>
      <c r="P132" s="11"/>
      <c r="Q132" s="192">
        <f t="shared" si="75"/>
        <v>0</v>
      </c>
      <c r="R132" s="193">
        <f t="shared" si="76"/>
        <v>0</v>
      </c>
      <c r="S132" s="192">
        <f t="shared" ref="S132:S151" si="81">IF(U132=0,0,(U132/(U$152-U$131)))</f>
        <v>0</v>
      </c>
      <c r="T132" s="198">
        <f t="shared" ref="T132:T151" si="82">IF(V132=0,0,(V132/(V$152-V$131)))</f>
        <v>0</v>
      </c>
      <c r="U132" s="195">
        <f t="shared" si="77"/>
        <v>0</v>
      </c>
      <c r="V132" s="196">
        <f t="shared" si="77"/>
        <v>0</v>
      </c>
      <c r="W132" s="11"/>
      <c r="X132" s="18" t="str">
        <f t="shared" si="78"/>
        <v>Eurocity</v>
      </c>
      <c r="Y132" s="154">
        <f t="shared" si="79"/>
        <v>0</v>
      </c>
      <c r="Z132" s="154">
        <f t="shared" si="79"/>
        <v>0</v>
      </c>
      <c r="AA132" s="154">
        <f t="shared" si="79"/>
        <v>0</v>
      </c>
      <c r="AB132" s="154">
        <f t="shared" si="79"/>
        <v>0</v>
      </c>
      <c r="AC132" s="154">
        <f t="shared" si="79"/>
        <v>0</v>
      </c>
      <c r="AD132" s="154">
        <f t="shared" si="79"/>
        <v>0</v>
      </c>
      <c r="AE132" s="154">
        <f t="shared" si="79"/>
        <v>0</v>
      </c>
      <c r="AF132" s="154">
        <f t="shared" si="79"/>
        <v>0</v>
      </c>
      <c r="AG132" s="154">
        <f t="shared" si="79"/>
        <v>0</v>
      </c>
      <c r="AH132" s="154"/>
      <c r="AI132" s="155">
        <f t="shared" si="80"/>
        <v>0</v>
      </c>
      <c r="AJ132" s="156"/>
      <c r="AM132" s="24" t="str">
        <f t="shared" si="67"/>
        <v>0</v>
      </c>
      <c r="AN132" s="24" t="str">
        <f t="shared" si="68"/>
        <v>0</v>
      </c>
    </row>
    <row r="133" spans="10:40">
      <c r="J133" s="197"/>
      <c r="M133" s="191" t="s">
        <v>81</v>
      </c>
      <c r="N133" s="11"/>
      <c r="O133" s="11"/>
      <c r="P133" s="11"/>
      <c r="Q133" s="192">
        <f t="shared" si="75"/>
        <v>0</v>
      </c>
      <c r="R133" s="193">
        <f t="shared" si="76"/>
        <v>0</v>
      </c>
      <c r="S133" s="192">
        <f t="shared" si="81"/>
        <v>0</v>
      </c>
      <c r="T133" s="198">
        <f t="shared" si="82"/>
        <v>0</v>
      </c>
      <c r="U133" s="195">
        <f t="shared" si="77"/>
        <v>0</v>
      </c>
      <c r="V133" s="196">
        <f t="shared" si="77"/>
        <v>0</v>
      </c>
      <c r="W133" s="11"/>
      <c r="X133" s="18" t="str">
        <f t="shared" si="78"/>
        <v>Toffler</v>
      </c>
      <c r="Y133" s="154">
        <f t="shared" si="79"/>
        <v>0</v>
      </c>
      <c r="Z133" s="154">
        <f t="shared" si="79"/>
        <v>0</v>
      </c>
      <c r="AA133" s="154">
        <f t="shared" si="79"/>
        <v>0</v>
      </c>
      <c r="AB133" s="154">
        <f t="shared" si="79"/>
        <v>0</v>
      </c>
      <c r="AC133" s="154">
        <f t="shared" si="79"/>
        <v>0</v>
      </c>
      <c r="AD133" s="154">
        <f t="shared" si="79"/>
        <v>0</v>
      </c>
      <c r="AE133" s="154">
        <f t="shared" si="79"/>
        <v>0</v>
      </c>
      <c r="AF133" s="154">
        <f t="shared" si="79"/>
        <v>0</v>
      </c>
      <c r="AG133" s="154">
        <f t="shared" si="79"/>
        <v>0</v>
      </c>
      <c r="AH133" s="154"/>
      <c r="AI133" s="155">
        <f t="shared" si="80"/>
        <v>0</v>
      </c>
      <c r="AJ133" s="156"/>
      <c r="AM133" s="24" t="str">
        <f t="shared" si="67"/>
        <v>0</v>
      </c>
      <c r="AN133" s="24" t="str">
        <f t="shared" si="68"/>
        <v>0</v>
      </c>
    </row>
    <row r="134" spans="10:40">
      <c r="J134" s="197"/>
      <c r="M134" s="191" t="s">
        <v>82</v>
      </c>
      <c r="N134" s="11"/>
      <c r="O134" s="11"/>
      <c r="P134" s="11"/>
      <c r="Q134" s="192">
        <f t="shared" si="75"/>
        <v>0</v>
      </c>
      <c r="R134" s="193">
        <f t="shared" si="76"/>
        <v>0</v>
      </c>
      <c r="S134" s="192">
        <f t="shared" si="81"/>
        <v>0</v>
      </c>
      <c r="T134" s="198">
        <f t="shared" si="82"/>
        <v>0</v>
      </c>
      <c r="U134" s="195">
        <f t="shared" si="77"/>
        <v>0</v>
      </c>
      <c r="V134" s="196">
        <f t="shared" si="77"/>
        <v>0</v>
      </c>
      <c r="W134" s="11"/>
      <c r="X134" s="18" t="str">
        <f t="shared" si="78"/>
        <v>SAIC</v>
      </c>
      <c r="Y134" s="154">
        <f t="shared" si="79"/>
        <v>0</v>
      </c>
      <c r="Z134" s="154">
        <f t="shared" si="79"/>
        <v>0</v>
      </c>
      <c r="AA134" s="154">
        <f t="shared" si="79"/>
        <v>0</v>
      </c>
      <c r="AB134" s="154">
        <f t="shared" si="79"/>
        <v>0</v>
      </c>
      <c r="AC134" s="154">
        <f t="shared" si="79"/>
        <v>0</v>
      </c>
      <c r="AD134" s="154">
        <f t="shared" si="79"/>
        <v>0</v>
      </c>
      <c r="AE134" s="154">
        <f t="shared" si="79"/>
        <v>0</v>
      </c>
      <c r="AF134" s="154">
        <f t="shared" si="79"/>
        <v>0</v>
      </c>
      <c r="AG134" s="154">
        <f t="shared" si="79"/>
        <v>0</v>
      </c>
      <c r="AH134" s="154"/>
      <c r="AI134" s="155">
        <f t="shared" si="80"/>
        <v>0</v>
      </c>
      <c r="AJ134" s="156"/>
      <c r="AM134" s="24" t="str">
        <f t="shared" si="67"/>
        <v>0</v>
      </c>
      <c r="AN134" s="24" t="str">
        <f t="shared" si="68"/>
        <v>0</v>
      </c>
    </row>
    <row r="135" spans="10:40">
      <c r="M135" s="191" t="s">
        <v>83</v>
      </c>
      <c r="N135" s="11"/>
      <c r="O135" s="11"/>
      <c r="P135" s="11"/>
      <c r="Q135" s="192">
        <f t="shared" si="75"/>
        <v>0</v>
      </c>
      <c r="R135" s="193">
        <f t="shared" si="76"/>
        <v>0</v>
      </c>
      <c r="S135" s="192">
        <f t="shared" si="81"/>
        <v>0</v>
      </c>
      <c r="T135" s="198">
        <f t="shared" si="82"/>
        <v>0</v>
      </c>
      <c r="U135" s="195">
        <f t="shared" si="77"/>
        <v>0</v>
      </c>
      <c r="V135" s="196">
        <f t="shared" si="77"/>
        <v>0</v>
      </c>
      <c r="W135" s="11"/>
      <c r="X135" s="18" t="str">
        <f t="shared" si="78"/>
        <v>SQS</v>
      </c>
      <c r="Y135" s="154">
        <f t="shared" si="79"/>
        <v>0</v>
      </c>
      <c r="Z135" s="154">
        <f t="shared" si="79"/>
        <v>0</v>
      </c>
      <c r="AA135" s="154">
        <f t="shared" si="79"/>
        <v>0</v>
      </c>
      <c r="AB135" s="154">
        <f t="shared" si="79"/>
        <v>0</v>
      </c>
      <c r="AC135" s="154">
        <f t="shared" si="79"/>
        <v>0</v>
      </c>
      <c r="AD135" s="154">
        <f t="shared" si="79"/>
        <v>0</v>
      </c>
      <c r="AE135" s="154">
        <f t="shared" si="79"/>
        <v>0</v>
      </c>
      <c r="AF135" s="154">
        <f t="shared" si="79"/>
        <v>0</v>
      </c>
      <c r="AG135" s="154">
        <f t="shared" si="79"/>
        <v>0</v>
      </c>
      <c r="AH135" s="154"/>
      <c r="AI135" s="155">
        <f t="shared" si="80"/>
        <v>0</v>
      </c>
      <c r="AJ135" s="156"/>
      <c r="AM135" s="24" t="str">
        <f t="shared" si="67"/>
        <v>0</v>
      </c>
      <c r="AN135" s="24" t="str">
        <f t="shared" si="68"/>
        <v>0</v>
      </c>
    </row>
    <row r="136" spans="10:40">
      <c r="M136" s="191" t="s">
        <v>84</v>
      </c>
      <c r="N136" s="11"/>
      <c r="O136" s="11"/>
      <c r="P136" s="11"/>
      <c r="Q136" s="192">
        <f t="shared" si="75"/>
        <v>0</v>
      </c>
      <c r="R136" s="193">
        <f t="shared" si="76"/>
        <v>0</v>
      </c>
      <c r="S136" s="192">
        <f t="shared" si="81"/>
        <v>0</v>
      </c>
      <c r="T136" s="198">
        <f t="shared" si="82"/>
        <v>0</v>
      </c>
      <c r="U136" s="195">
        <f t="shared" si="77"/>
        <v>0</v>
      </c>
      <c r="V136" s="196">
        <f t="shared" si="77"/>
        <v>0</v>
      </c>
      <c r="W136" s="11"/>
      <c r="X136" s="18" t="str">
        <f t="shared" si="78"/>
        <v>CTC</v>
      </c>
      <c r="Y136" s="154">
        <f t="shared" si="79"/>
        <v>0</v>
      </c>
      <c r="Z136" s="154">
        <f t="shared" si="79"/>
        <v>0</v>
      </c>
      <c r="AA136" s="154">
        <f t="shared" si="79"/>
        <v>0</v>
      </c>
      <c r="AB136" s="154">
        <f t="shared" si="79"/>
        <v>0</v>
      </c>
      <c r="AC136" s="154">
        <f t="shared" si="79"/>
        <v>0</v>
      </c>
      <c r="AD136" s="154">
        <f t="shared" si="79"/>
        <v>0</v>
      </c>
      <c r="AE136" s="154">
        <f t="shared" si="79"/>
        <v>0</v>
      </c>
      <c r="AF136" s="154">
        <f t="shared" si="79"/>
        <v>0</v>
      </c>
      <c r="AG136" s="154">
        <f t="shared" si="79"/>
        <v>0</v>
      </c>
      <c r="AH136" s="154"/>
      <c r="AI136" s="155">
        <f t="shared" si="80"/>
        <v>0</v>
      </c>
      <c r="AJ136" s="156"/>
      <c r="AM136" s="24" t="str">
        <f t="shared" si="67"/>
        <v>0</v>
      </c>
      <c r="AN136" s="24" t="str">
        <f t="shared" si="68"/>
        <v>0</v>
      </c>
    </row>
    <row r="137" spans="10:40">
      <c r="M137" s="191" t="s">
        <v>132</v>
      </c>
      <c r="N137" s="11"/>
      <c r="O137" s="11"/>
      <c r="P137" s="11"/>
      <c r="Q137" s="192">
        <f t="shared" si="75"/>
        <v>0</v>
      </c>
      <c r="R137" s="193">
        <f t="shared" si="76"/>
        <v>0</v>
      </c>
      <c r="S137" s="192">
        <f t="shared" si="81"/>
        <v>0</v>
      </c>
      <c r="T137" s="198">
        <f t="shared" si="82"/>
        <v>0</v>
      </c>
      <c r="U137" s="195">
        <f t="shared" si="77"/>
        <v>0</v>
      </c>
      <c r="V137" s="196">
        <f t="shared" si="77"/>
        <v>0</v>
      </c>
      <c r="W137" s="11"/>
      <c r="X137" s="18" t="str">
        <f t="shared" si="78"/>
        <v>Sub 6</v>
      </c>
      <c r="Y137" s="154">
        <f t="shared" si="79"/>
        <v>0</v>
      </c>
      <c r="Z137" s="154">
        <f t="shared" si="79"/>
        <v>0</v>
      </c>
      <c r="AA137" s="154">
        <f t="shared" si="79"/>
        <v>0</v>
      </c>
      <c r="AB137" s="154">
        <f t="shared" si="79"/>
        <v>0</v>
      </c>
      <c r="AC137" s="154">
        <f t="shared" si="79"/>
        <v>0</v>
      </c>
      <c r="AD137" s="154">
        <f t="shared" si="79"/>
        <v>0</v>
      </c>
      <c r="AE137" s="154">
        <f t="shared" si="79"/>
        <v>0</v>
      </c>
      <c r="AF137" s="154">
        <f t="shared" si="79"/>
        <v>0</v>
      </c>
      <c r="AG137" s="154">
        <f t="shared" si="79"/>
        <v>0</v>
      </c>
      <c r="AH137" s="154"/>
      <c r="AI137" s="155">
        <f t="shared" si="80"/>
        <v>0</v>
      </c>
      <c r="AJ137" s="156"/>
      <c r="AM137" s="24" t="str">
        <f t="shared" si="67"/>
        <v>0</v>
      </c>
      <c r="AN137" s="24" t="str">
        <f t="shared" si="68"/>
        <v>0</v>
      </c>
    </row>
    <row r="138" spans="10:40">
      <c r="M138" s="191" t="s">
        <v>133</v>
      </c>
      <c r="N138" s="11"/>
      <c r="O138" s="11"/>
      <c r="P138" s="11"/>
      <c r="Q138" s="192">
        <f t="shared" si="75"/>
        <v>0</v>
      </c>
      <c r="R138" s="193">
        <f t="shared" si="76"/>
        <v>0</v>
      </c>
      <c r="S138" s="192">
        <f t="shared" si="81"/>
        <v>0</v>
      </c>
      <c r="T138" s="198">
        <f t="shared" si="82"/>
        <v>0</v>
      </c>
      <c r="U138" s="195">
        <f t="shared" si="77"/>
        <v>0</v>
      </c>
      <c r="V138" s="196">
        <f t="shared" si="77"/>
        <v>0</v>
      </c>
      <c r="W138" s="11"/>
      <c r="X138" s="18" t="str">
        <f t="shared" si="78"/>
        <v>Sub 7</v>
      </c>
      <c r="Y138" s="154">
        <f t="shared" si="79"/>
        <v>0</v>
      </c>
      <c r="Z138" s="154">
        <f t="shared" si="79"/>
        <v>0</v>
      </c>
      <c r="AA138" s="154">
        <f t="shared" si="79"/>
        <v>0</v>
      </c>
      <c r="AB138" s="154">
        <f t="shared" si="79"/>
        <v>0</v>
      </c>
      <c r="AC138" s="154">
        <f t="shared" si="79"/>
        <v>0</v>
      </c>
      <c r="AD138" s="154">
        <f t="shared" si="79"/>
        <v>0</v>
      </c>
      <c r="AE138" s="154">
        <f t="shared" si="79"/>
        <v>0</v>
      </c>
      <c r="AF138" s="154">
        <f t="shared" si="79"/>
        <v>0</v>
      </c>
      <c r="AG138" s="154">
        <f t="shared" si="79"/>
        <v>0</v>
      </c>
      <c r="AH138" s="154"/>
      <c r="AI138" s="155">
        <f t="shared" si="80"/>
        <v>0</v>
      </c>
      <c r="AJ138" s="156"/>
      <c r="AM138" s="24" t="str">
        <f t="shared" si="67"/>
        <v>0</v>
      </c>
      <c r="AN138" s="24" t="str">
        <f t="shared" si="68"/>
        <v>0</v>
      </c>
    </row>
    <row r="139" spans="10:40">
      <c r="M139" s="191" t="s">
        <v>134</v>
      </c>
      <c r="N139" s="11"/>
      <c r="O139" s="11"/>
      <c r="P139" s="11"/>
      <c r="Q139" s="192">
        <f t="shared" si="75"/>
        <v>0</v>
      </c>
      <c r="R139" s="193">
        <f t="shared" si="76"/>
        <v>0</v>
      </c>
      <c r="S139" s="192">
        <f t="shared" si="81"/>
        <v>0</v>
      </c>
      <c r="T139" s="198">
        <f t="shared" si="82"/>
        <v>0</v>
      </c>
      <c r="U139" s="195">
        <f t="shared" si="77"/>
        <v>0</v>
      </c>
      <c r="V139" s="196">
        <f t="shared" si="77"/>
        <v>0</v>
      </c>
      <c r="W139" s="11"/>
      <c r="X139" s="18" t="str">
        <f t="shared" si="78"/>
        <v>Sub 8</v>
      </c>
      <c r="Y139" s="154">
        <f t="shared" si="79"/>
        <v>0</v>
      </c>
      <c r="Z139" s="154">
        <f t="shared" si="79"/>
        <v>0</v>
      </c>
      <c r="AA139" s="154">
        <f t="shared" si="79"/>
        <v>0</v>
      </c>
      <c r="AB139" s="154">
        <f t="shared" si="79"/>
        <v>0</v>
      </c>
      <c r="AC139" s="154">
        <f t="shared" si="79"/>
        <v>0</v>
      </c>
      <c r="AD139" s="154">
        <f t="shared" si="79"/>
        <v>0</v>
      </c>
      <c r="AE139" s="154">
        <f t="shared" si="79"/>
        <v>0</v>
      </c>
      <c r="AF139" s="154">
        <f t="shared" si="79"/>
        <v>0</v>
      </c>
      <c r="AG139" s="154">
        <f t="shared" si="79"/>
        <v>0</v>
      </c>
      <c r="AH139" s="154"/>
      <c r="AI139" s="155">
        <f t="shared" si="80"/>
        <v>0</v>
      </c>
      <c r="AJ139" s="156"/>
      <c r="AM139" s="24" t="str">
        <f t="shared" si="67"/>
        <v>0</v>
      </c>
      <c r="AN139" s="24" t="str">
        <f t="shared" si="68"/>
        <v>0</v>
      </c>
    </row>
    <row r="140" spans="10:40">
      <c r="M140" s="191" t="s">
        <v>135</v>
      </c>
      <c r="N140" s="11"/>
      <c r="O140" s="11"/>
      <c r="P140" s="11"/>
      <c r="Q140" s="192">
        <f t="shared" si="75"/>
        <v>0</v>
      </c>
      <c r="R140" s="193">
        <f t="shared" si="76"/>
        <v>0</v>
      </c>
      <c r="S140" s="192">
        <f t="shared" si="81"/>
        <v>0</v>
      </c>
      <c r="T140" s="198">
        <f t="shared" si="82"/>
        <v>0</v>
      </c>
      <c r="U140" s="195">
        <f t="shared" si="77"/>
        <v>0</v>
      </c>
      <c r="V140" s="196">
        <f t="shared" si="77"/>
        <v>0</v>
      </c>
      <c r="W140" s="11"/>
      <c r="X140" s="18" t="str">
        <f t="shared" si="78"/>
        <v>Sub 9</v>
      </c>
      <c r="Y140" s="154">
        <f t="shared" si="79"/>
        <v>0</v>
      </c>
      <c r="Z140" s="154">
        <f t="shared" si="79"/>
        <v>0</v>
      </c>
      <c r="AA140" s="154">
        <f t="shared" si="79"/>
        <v>0</v>
      </c>
      <c r="AB140" s="154">
        <f t="shared" si="79"/>
        <v>0</v>
      </c>
      <c r="AC140" s="154">
        <f t="shared" si="79"/>
        <v>0</v>
      </c>
      <c r="AD140" s="154">
        <f t="shared" si="79"/>
        <v>0</v>
      </c>
      <c r="AE140" s="154">
        <f t="shared" si="79"/>
        <v>0</v>
      </c>
      <c r="AF140" s="154">
        <f t="shared" si="79"/>
        <v>0</v>
      </c>
      <c r="AG140" s="154">
        <f t="shared" si="79"/>
        <v>0</v>
      </c>
      <c r="AH140" s="154"/>
      <c r="AI140" s="155">
        <f t="shared" si="80"/>
        <v>0</v>
      </c>
      <c r="AJ140" s="156"/>
      <c r="AM140" s="24" t="str">
        <f t="shared" si="67"/>
        <v>0</v>
      </c>
      <c r="AN140" s="24" t="str">
        <f t="shared" si="68"/>
        <v>0</v>
      </c>
    </row>
    <row r="141" spans="10:40">
      <c r="M141" s="191" t="s">
        <v>136</v>
      </c>
      <c r="N141" s="11"/>
      <c r="O141" s="11"/>
      <c r="P141" s="11"/>
      <c r="Q141" s="192">
        <f t="shared" si="75"/>
        <v>0</v>
      </c>
      <c r="R141" s="193">
        <f t="shared" si="76"/>
        <v>0</v>
      </c>
      <c r="S141" s="192">
        <f t="shared" si="81"/>
        <v>0</v>
      </c>
      <c r="T141" s="198">
        <f t="shared" si="82"/>
        <v>0</v>
      </c>
      <c r="U141" s="195">
        <f t="shared" si="77"/>
        <v>0</v>
      </c>
      <c r="V141" s="196">
        <f t="shared" si="77"/>
        <v>0</v>
      </c>
      <c r="W141" s="11"/>
      <c r="X141" s="18" t="str">
        <f t="shared" si="78"/>
        <v>Sub 10</v>
      </c>
      <c r="Y141" s="154">
        <f t="shared" ref="Y141:AG151" si="83">SUMIF($D$31:$D$117,$M141,Y$31:Y$125)</f>
        <v>0</v>
      </c>
      <c r="Z141" s="154">
        <f t="shared" si="83"/>
        <v>0</v>
      </c>
      <c r="AA141" s="154">
        <f t="shared" si="83"/>
        <v>0</v>
      </c>
      <c r="AB141" s="154">
        <f t="shared" si="83"/>
        <v>0</v>
      </c>
      <c r="AC141" s="154">
        <f t="shared" si="83"/>
        <v>0</v>
      </c>
      <c r="AD141" s="154">
        <f t="shared" si="83"/>
        <v>0</v>
      </c>
      <c r="AE141" s="154">
        <f t="shared" si="83"/>
        <v>0</v>
      </c>
      <c r="AF141" s="154">
        <f t="shared" si="83"/>
        <v>0</v>
      </c>
      <c r="AG141" s="154">
        <f t="shared" si="83"/>
        <v>0</v>
      </c>
      <c r="AH141" s="154"/>
      <c r="AI141" s="155">
        <f t="shared" si="80"/>
        <v>0</v>
      </c>
      <c r="AJ141" s="156"/>
      <c r="AM141" s="24" t="str">
        <f t="shared" si="67"/>
        <v>0</v>
      </c>
      <c r="AN141" s="24" t="str">
        <f t="shared" si="68"/>
        <v>0</v>
      </c>
    </row>
    <row r="142" spans="10:40">
      <c r="M142" s="191" t="s">
        <v>137</v>
      </c>
      <c r="N142" s="11"/>
      <c r="O142" s="11"/>
      <c r="P142" s="11"/>
      <c r="Q142" s="192">
        <f t="shared" si="75"/>
        <v>0</v>
      </c>
      <c r="R142" s="193">
        <f t="shared" si="76"/>
        <v>0</v>
      </c>
      <c r="S142" s="192">
        <f t="shared" si="81"/>
        <v>0</v>
      </c>
      <c r="T142" s="198">
        <f t="shared" si="82"/>
        <v>0</v>
      </c>
      <c r="U142" s="195">
        <f t="shared" si="77"/>
        <v>0</v>
      </c>
      <c r="V142" s="196">
        <f t="shared" si="77"/>
        <v>0</v>
      </c>
      <c r="W142" s="11"/>
      <c r="X142" s="18" t="str">
        <f t="shared" si="78"/>
        <v>Sub 11</v>
      </c>
      <c r="Y142" s="154">
        <f t="shared" si="83"/>
        <v>0</v>
      </c>
      <c r="Z142" s="154">
        <f t="shared" si="83"/>
        <v>0</v>
      </c>
      <c r="AA142" s="154">
        <f t="shared" si="83"/>
        <v>0</v>
      </c>
      <c r="AB142" s="154">
        <f t="shared" si="83"/>
        <v>0</v>
      </c>
      <c r="AC142" s="154">
        <f t="shared" si="83"/>
        <v>0</v>
      </c>
      <c r="AD142" s="154">
        <f t="shared" si="83"/>
        <v>0</v>
      </c>
      <c r="AE142" s="154">
        <f t="shared" si="83"/>
        <v>0</v>
      </c>
      <c r="AF142" s="154">
        <f t="shared" si="83"/>
        <v>0</v>
      </c>
      <c r="AG142" s="154">
        <f t="shared" si="83"/>
        <v>0</v>
      </c>
      <c r="AH142" s="154"/>
      <c r="AI142" s="155">
        <f t="shared" si="80"/>
        <v>0</v>
      </c>
      <c r="AJ142" s="156"/>
      <c r="AM142" s="24" t="str">
        <f t="shared" si="67"/>
        <v>0</v>
      </c>
      <c r="AN142" s="24" t="str">
        <f t="shared" si="68"/>
        <v>0</v>
      </c>
    </row>
    <row r="143" spans="10:40">
      <c r="M143" s="191" t="s">
        <v>138</v>
      </c>
      <c r="N143" s="11"/>
      <c r="O143" s="11"/>
      <c r="P143" s="11"/>
      <c r="Q143" s="192">
        <f t="shared" si="75"/>
        <v>0</v>
      </c>
      <c r="R143" s="193">
        <f t="shared" si="76"/>
        <v>0</v>
      </c>
      <c r="S143" s="192">
        <f t="shared" si="81"/>
        <v>0</v>
      </c>
      <c r="T143" s="198">
        <f t="shared" si="82"/>
        <v>0</v>
      </c>
      <c r="U143" s="195">
        <f t="shared" si="77"/>
        <v>0</v>
      </c>
      <c r="V143" s="196">
        <f t="shared" si="77"/>
        <v>0</v>
      </c>
      <c r="W143" s="11"/>
      <c r="X143" s="18" t="str">
        <f t="shared" si="78"/>
        <v>Sub 12</v>
      </c>
      <c r="Y143" s="154">
        <f t="shared" si="83"/>
        <v>0</v>
      </c>
      <c r="Z143" s="154">
        <f t="shared" si="83"/>
        <v>0</v>
      </c>
      <c r="AA143" s="154">
        <f t="shared" si="83"/>
        <v>0</v>
      </c>
      <c r="AB143" s="154">
        <f t="shared" si="83"/>
        <v>0</v>
      </c>
      <c r="AC143" s="154">
        <f t="shared" si="83"/>
        <v>0</v>
      </c>
      <c r="AD143" s="154">
        <f t="shared" si="83"/>
        <v>0</v>
      </c>
      <c r="AE143" s="154">
        <f t="shared" si="83"/>
        <v>0</v>
      </c>
      <c r="AF143" s="154">
        <f t="shared" si="83"/>
        <v>0</v>
      </c>
      <c r="AG143" s="154">
        <f t="shared" si="83"/>
        <v>0</v>
      </c>
      <c r="AH143" s="154"/>
      <c r="AI143" s="155">
        <f t="shared" si="80"/>
        <v>0</v>
      </c>
      <c r="AJ143" s="156"/>
      <c r="AM143" s="24" t="str">
        <f t="shared" si="67"/>
        <v>0</v>
      </c>
      <c r="AN143" s="24" t="str">
        <f t="shared" si="68"/>
        <v>0</v>
      </c>
    </row>
    <row r="144" spans="10:40">
      <c r="M144" s="191" t="s">
        <v>139</v>
      </c>
      <c r="N144" s="11"/>
      <c r="O144" s="11"/>
      <c r="P144" s="11"/>
      <c r="Q144" s="192">
        <f t="shared" si="75"/>
        <v>0</v>
      </c>
      <c r="R144" s="193">
        <f t="shared" si="76"/>
        <v>0</v>
      </c>
      <c r="S144" s="192">
        <f t="shared" si="81"/>
        <v>0</v>
      </c>
      <c r="T144" s="198">
        <f t="shared" si="82"/>
        <v>0</v>
      </c>
      <c r="U144" s="195">
        <f t="shared" si="77"/>
        <v>0</v>
      </c>
      <c r="V144" s="196">
        <f t="shared" si="77"/>
        <v>0</v>
      </c>
      <c r="W144" s="11"/>
      <c r="X144" s="18" t="str">
        <f t="shared" si="78"/>
        <v>Sub 13</v>
      </c>
      <c r="Y144" s="154">
        <f t="shared" si="83"/>
        <v>0</v>
      </c>
      <c r="Z144" s="154">
        <f t="shared" si="83"/>
        <v>0</v>
      </c>
      <c r="AA144" s="154">
        <f t="shared" si="83"/>
        <v>0</v>
      </c>
      <c r="AB144" s="154">
        <f t="shared" si="83"/>
        <v>0</v>
      </c>
      <c r="AC144" s="154">
        <f t="shared" si="83"/>
        <v>0</v>
      </c>
      <c r="AD144" s="154">
        <f t="shared" si="83"/>
        <v>0</v>
      </c>
      <c r="AE144" s="154">
        <f t="shared" si="83"/>
        <v>0</v>
      </c>
      <c r="AF144" s="154">
        <f t="shared" si="83"/>
        <v>0</v>
      </c>
      <c r="AG144" s="154">
        <f t="shared" si="83"/>
        <v>0</v>
      </c>
      <c r="AH144" s="154"/>
      <c r="AI144" s="155">
        <f t="shared" si="80"/>
        <v>0</v>
      </c>
      <c r="AJ144" s="156"/>
      <c r="AM144" s="24" t="str">
        <f t="shared" si="67"/>
        <v>0</v>
      </c>
      <c r="AN144" s="24" t="str">
        <f t="shared" si="68"/>
        <v>0</v>
      </c>
    </row>
    <row r="145" spans="13:40">
      <c r="M145" s="191" t="s">
        <v>140</v>
      </c>
      <c r="N145" s="11"/>
      <c r="O145" s="11"/>
      <c r="P145" s="11"/>
      <c r="Q145" s="192">
        <f t="shared" si="75"/>
        <v>0</v>
      </c>
      <c r="R145" s="193">
        <f t="shared" si="76"/>
        <v>0</v>
      </c>
      <c r="S145" s="192">
        <f t="shared" si="81"/>
        <v>0</v>
      </c>
      <c r="T145" s="198">
        <f t="shared" si="82"/>
        <v>0</v>
      </c>
      <c r="U145" s="195">
        <f t="shared" si="77"/>
        <v>0</v>
      </c>
      <c r="V145" s="196">
        <f t="shared" si="77"/>
        <v>0</v>
      </c>
      <c r="W145" s="11"/>
      <c r="X145" s="18" t="str">
        <f t="shared" si="78"/>
        <v>Sub 14</v>
      </c>
      <c r="Y145" s="154">
        <f t="shared" si="83"/>
        <v>0</v>
      </c>
      <c r="Z145" s="154">
        <f t="shared" si="83"/>
        <v>0</v>
      </c>
      <c r="AA145" s="154">
        <f t="shared" si="83"/>
        <v>0</v>
      </c>
      <c r="AB145" s="154">
        <f t="shared" si="83"/>
        <v>0</v>
      </c>
      <c r="AC145" s="154">
        <f t="shared" si="83"/>
        <v>0</v>
      </c>
      <c r="AD145" s="154">
        <f t="shared" si="83"/>
        <v>0</v>
      </c>
      <c r="AE145" s="154">
        <f t="shared" si="83"/>
        <v>0</v>
      </c>
      <c r="AF145" s="154">
        <f t="shared" si="83"/>
        <v>0</v>
      </c>
      <c r="AG145" s="154">
        <f t="shared" si="83"/>
        <v>0</v>
      </c>
      <c r="AH145" s="154"/>
      <c r="AI145" s="155">
        <f t="shared" si="80"/>
        <v>0</v>
      </c>
      <c r="AJ145" s="156"/>
      <c r="AM145" s="24" t="str">
        <f t="shared" si="67"/>
        <v>0</v>
      </c>
      <c r="AN145" s="24" t="str">
        <f t="shared" si="68"/>
        <v>0</v>
      </c>
    </row>
    <row r="146" spans="13:40">
      <c r="M146" s="191" t="s">
        <v>141</v>
      </c>
      <c r="N146" s="11"/>
      <c r="O146" s="11"/>
      <c r="P146" s="11"/>
      <c r="Q146" s="192">
        <f t="shared" si="75"/>
        <v>0</v>
      </c>
      <c r="R146" s="193">
        <f t="shared" si="76"/>
        <v>0</v>
      </c>
      <c r="S146" s="192">
        <f t="shared" si="81"/>
        <v>0</v>
      </c>
      <c r="T146" s="198">
        <f t="shared" si="82"/>
        <v>0</v>
      </c>
      <c r="U146" s="195">
        <f t="shared" si="77"/>
        <v>0</v>
      </c>
      <c r="V146" s="196">
        <f t="shared" si="77"/>
        <v>0</v>
      </c>
      <c r="W146" s="11"/>
      <c r="X146" s="18" t="str">
        <f t="shared" si="78"/>
        <v>Sub 15</v>
      </c>
      <c r="Y146" s="154">
        <f t="shared" si="83"/>
        <v>0</v>
      </c>
      <c r="Z146" s="154">
        <f t="shared" si="83"/>
        <v>0</v>
      </c>
      <c r="AA146" s="154">
        <f t="shared" si="83"/>
        <v>0</v>
      </c>
      <c r="AB146" s="154">
        <f t="shared" si="83"/>
        <v>0</v>
      </c>
      <c r="AC146" s="154">
        <f t="shared" si="83"/>
        <v>0</v>
      </c>
      <c r="AD146" s="154">
        <f t="shared" si="83"/>
        <v>0</v>
      </c>
      <c r="AE146" s="154">
        <f t="shared" si="83"/>
        <v>0</v>
      </c>
      <c r="AF146" s="154">
        <f t="shared" si="83"/>
        <v>0</v>
      </c>
      <c r="AG146" s="154">
        <f t="shared" si="83"/>
        <v>0</v>
      </c>
      <c r="AH146" s="154"/>
      <c r="AI146" s="155">
        <f t="shared" si="80"/>
        <v>0</v>
      </c>
      <c r="AJ146" s="156"/>
      <c r="AM146" s="24" t="str">
        <f t="shared" si="67"/>
        <v>0</v>
      </c>
      <c r="AN146" s="24" t="str">
        <f t="shared" si="68"/>
        <v>0</v>
      </c>
    </row>
    <row r="147" spans="13:40">
      <c r="M147" s="191" t="s">
        <v>142</v>
      </c>
      <c r="N147" s="11"/>
      <c r="O147" s="11"/>
      <c r="P147" s="11"/>
      <c r="Q147" s="192">
        <f t="shared" si="75"/>
        <v>0</v>
      </c>
      <c r="R147" s="193">
        <f t="shared" si="76"/>
        <v>0</v>
      </c>
      <c r="S147" s="192">
        <f t="shared" si="81"/>
        <v>0</v>
      </c>
      <c r="T147" s="198">
        <f t="shared" si="82"/>
        <v>0</v>
      </c>
      <c r="U147" s="195">
        <f t="shared" si="77"/>
        <v>0</v>
      </c>
      <c r="V147" s="196">
        <f t="shared" si="77"/>
        <v>0</v>
      </c>
      <c r="W147" s="11"/>
      <c r="X147" s="18" t="str">
        <f t="shared" si="78"/>
        <v>Sub 16</v>
      </c>
      <c r="Y147" s="154">
        <f t="shared" si="83"/>
        <v>0</v>
      </c>
      <c r="Z147" s="154">
        <f t="shared" si="83"/>
        <v>0</v>
      </c>
      <c r="AA147" s="154">
        <f t="shared" si="83"/>
        <v>0</v>
      </c>
      <c r="AB147" s="154">
        <f t="shared" si="83"/>
        <v>0</v>
      </c>
      <c r="AC147" s="154">
        <f t="shared" si="83"/>
        <v>0</v>
      </c>
      <c r="AD147" s="154">
        <f t="shared" si="83"/>
        <v>0</v>
      </c>
      <c r="AE147" s="154">
        <f t="shared" si="83"/>
        <v>0</v>
      </c>
      <c r="AF147" s="154">
        <f t="shared" si="83"/>
        <v>0</v>
      </c>
      <c r="AG147" s="154">
        <f t="shared" si="83"/>
        <v>0</v>
      </c>
      <c r="AH147" s="154"/>
      <c r="AI147" s="155">
        <f t="shared" si="80"/>
        <v>0</v>
      </c>
      <c r="AJ147" s="156"/>
      <c r="AM147" s="24" t="str">
        <f t="shared" si="67"/>
        <v>0</v>
      </c>
      <c r="AN147" s="24" t="str">
        <f t="shared" si="68"/>
        <v>0</v>
      </c>
    </row>
    <row r="148" spans="13:40">
      <c r="M148" s="191" t="s">
        <v>143</v>
      </c>
      <c r="N148" s="11"/>
      <c r="O148" s="11"/>
      <c r="P148" s="11"/>
      <c r="Q148" s="192">
        <f t="shared" si="75"/>
        <v>0</v>
      </c>
      <c r="R148" s="193">
        <f t="shared" si="76"/>
        <v>0</v>
      </c>
      <c r="S148" s="192">
        <f t="shared" si="81"/>
        <v>0</v>
      </c>
      <c r="T148" s="198">
        <f t="shared" si="82"/>
        <v>0</v>
      </c>
      <c r="U148" s="195">
        <f t="shared" si="77"/>
        <v>0</v>
      </c>
      <c r="V148" s="196">
        <f t="shared" si="77"/>
        <v>0</v>
      </c>
      <c r="W148" s="11"/>
      <c r="X148" s="18" t="str">
        <f t="shared" si="78"/>
        <v>Sub 17</v>
      </c>
      <c r="Y148" s="154">
        <f t="shared" si="83"/>
        <v>0</v>
      </c>
      <c r="Z148" s="154">
        <f t="shared" si="83"/>
        <v>0</v>
      </c>
      <c r="AA148" s="154">
        <f t="shared" si="83"/>
        <v>0</v>
      </c>
      <c r="AB148" s="154">
        <f t="shared" si="83"/>
        <v>0</v>
      </c>
      <c r="AC148" s="154">
        <f t="shared" si="83"/>
        <v>0</v>
      </c>
      <c r="AD148" s="154">
        <f t="shared" si="83"/>
        <v>0</v>
      </c>
      <c r="AE148" s="154">
        <f t="shared" si="83"/>
        <v>0</v>
      </c>
      <c r="AF148" s="154">
        <f t="shared" si="83"/>
        <v>0</v>
      </c>
      <c r="AG148" s="154">
        <f t="shared" si="83"/>
        <v>0</v>
      </c>
      <c r="AH148" s="154"/>
      <c r="AI148" s="155">
        <f t="shared" si="80"/>
        <v>0</v>
      </c>
      <c r="AJ148" s="156"/>
      <c r="AM148" s="24" t="str">
        <f t="shared" si="67"/>
        <v>0</v>
      </c>
      <c r="AN148" s="24" t="str">
        <f t="shared" si="68"/>
        <v>0</v>
      </c>
    </row>
    <row r="149" spans="13:40">
      <c r="M149" s="191" t="s">
        <v>144</v>
      </c>
      <c r="N149" s="11"/>
      <c r="O149" s="11"/>
      <c r="P149" s="11"/>
      <c r="Q149" s="192">
        <f t="shared" si="75"/>
        <v>0</v>
      </c>
      <c r="R149" s="193">
        <f t="shared" si="76"/>
        <v>0</v>
      </c>
      <c r="S149" s="192">
        <f t="shared" si="81"/>
        <v>0</v>
      </c>
      <c r="T149" s="198">
        <f t="shared" si="82"/>
        <v>0</v>
      </c>
      <c r="U149" s="195">
        <f t="shared" si="77"/>
        <v>0</v>
      </c>
      <c r="V149" s="196">
        <f t="shared" si="77"/>
        <v>0</v>
      </c>
      <c r="W149" s="11"/>
      <c r="X149" s="18" t="str">
        <f t="shared" si="78"/>
        <v>Sub 18</v>
      </c>
      <c r="Y149" s="154">
        <f t="shared" si="83"/>
        <v>0</v>
      </c>
      <c r="Z149" s="154">
        <f t="shared" si="83"/>
        <v>0</v>
      </c>
      <c r="AA149" s="154">
        <f t="shared" si="83"/>
        <v>0</v>
      </c>
      <c r="AB149" s="154">
        <f t="shared" si="83"/>
        <v>0</v>
      </c>
      <c r="AC149" s="154">
        <f t="shared" si="83"/>
        <v>0</v>
      </c>
      <c r="AD149" s="154">
        <f t="shared" si="83"/>
        <v>0</v>
      </c>
      <c r="AE149" s="154">
        <f t="shared" si="83"/>
        <v>0</v>
      </c>
      <c r="AF149" s="154">
        <f t="shared" si="83"/>
        <v>0</v>
      </c>
      <c r="AG149" s="154">
        <f t="shared" si="83"/>
        <v>0</v>
      </c>
      <c r="AH149" s="154"/>
      <c r="AI149" s="155">
        <f t="shared" si="80"/>
        <v>0</v>
      </c>
      <c r="AJ149" s="156"/>
      <c r="AM149" s="24" t="str">
        <f t="shared" si="67"/>
        <v>0</v>
      </c>
      <c r="AN149" s="24" t="str">
        <f t="shared" si="68"/>
        <v>0</v>
      </c>
    </row>
    <row r="150" spans="13:40">
      <c r="M150" s="191" t="s">
        <v>145</v>
      </c>
      <c r="N150" s="11"/>
      <c r="O150" s="11"/>
      <c r="P150" s="11"/>
      <c r="Q150" s="192">
        <f t="shared" si="75"/>
        <v>0</v>
      </c>
      <c r="R150" s="193">
        <f t="shared" si="76"/>
        <v>0</v>
      </c>
      <c r="S150" s="192">
        <f t="shared" si="81"/>
        <v>0</v>
      </c>
      <c r="T150" s="198">
        <f t="shared" si="82"/>
        <v>0</v>
      </c>
      <c r="U150" s="195">
        <f t="shared" si="77"/>
        <v>0</v>
      </c>
      <c r="V150" s="196">
        <f t="shared" si="77"/>
        <v>0</v>
      </c>
      <c r="W150" s="11"/>
      <c r="X150" s="18" t="str">
        <f t="shared" si="78"/>
        <v>Sub 19</v>
      </c>
      <c r="Y150" s="154">
        <f t="shared" si="83"/>
        <v>0</v>
      </c>
      <c r="Z150" s="154">
        <f t="shared" si="83"/>
        <v>0</v>
      </c>
      <c r="AA150" s="154">
        <f t="shared" si="83"/>
        <v>0</v>
      </c>
      <c r="AB150" s="154">
        <f t="shared" si="83"/>
        <v>0</v>
      </c>
      <c r="AC150" s="154">
        <f t="shared" si="83"/>
        <v>0</v>
      </c>
      <c r="AD150" s="154">
        <f t="shared" si="83"/>
        <v>0</v>
      </c>
      <c r="AE150" s="154">
        <f t="shared" si="83"/>
        <v>0</v>
      </c>
      <c r="AF150" s="154">
        <f t="shared" si="83"/>
        <v>0</v>
      </c>
      <c r="AG150" s="154">
        <f t="shared" si="83"/>
        <v>0</v>
      </c>
      <c r="AH150" s="154"/>
      <c r="AI150" s="155">
        <f t="shared" si="80"/>
        <v>0</v>
      </c>
      <c r="AJ150" s="156"/>
      <c r="AM150" s="24" t="str">
        <f t="shared" si="67"/>
        <v>0</v>
      </c>
      <c r="AN150" s="24" t="str">
        <f t="shared" si="68"/>
        <v>0</v>
      </c>
    </row>
    <row r="151" spans="13:40">
      <c r="M151" s="191" t="s">
        <v>146</v>
      </c>
      <c r="N151" s="11"/>
      <c r="O151" s="11"/>
      <c r="P151" s="11"/>
      <c r="Q151" s="192">
        <f t="shared" si="75"/>
        <v>0</v>
      </c>
      <c r="R151" s="193">
        <f t="shared" si="76"/>
        <v>0</v>
      </c>
      <c r="S151" s="192">
        <f t="shared" si="81"/>
        <v>0</v>
      </c>
      <c r="T151" s="198">
        <f t="shared" si="82"/>
        <v>0</v>
      </c>
      <c r="U151" s="195">
        <f t="shared" si="77"/>
        <v>0</v>
      </c>
      <c r="V151" s="196">
        <f t="shared" si="77"/>
        <v>0</v>
      </c>
      <c r="W151" s="11"/>
      <c r="X151" s="18" t="str">
        <f t="shared" si="78"/>
        <v>Sub 20</v>
      </c>
      <c r="Y151" s="154">
        <f t="shared" si="83"/>
        <v>0</v>
      </c>
      <c r="Z151" s="154">
        <f t="shared" si="83"/>
        <v>0</v>
      </c>
      <c r="AA151" s="154">
        <f t="shared" si="83"/>
        <v>0</v>
      </c>
      <c r="AB151" s="154">
        <f t="shared" si="83"/>
        <v>0</v>
      </c>
      <c r="AC151" s="154">
        <f t="shared" si="83"/>
        <v>0</v>
      </c>
      <c r="AD151" s="154">
        <f t="shared" si="83"/>
        <v>0</v>
      </c>
      <c r="AE151" s="154">
        <f t="shared" si="83"/>
        <v>0</v>
      </c>
      <c r="AF151" s="154">
        <f t="shared" si="83"/>
        <v>0</v>
      </c>
      <c r="AG151" s="154">
        <f t="shared" si="83"/>
        <v>0</v>
      </c>
      <c r="AH151" s="154"/>
      <c r="AI151" s="155">
        <f t="shared" si="80"/>
        <v>0</v>
      </c>
      <c r="AJ151" s="156"/>
      <c r="AM151" s="24" t="str">
        <f t="shared" si="67"/>
        <v>0</v>
      </c>
      <c r="AN151" s="24" t="str">
        <f t="shared" si="68"/>
        <v>0</v>
      </c>
    </row>
    <row r="152" spans="13:40" ht="13.5" thickBot="1">
      <c r="M152" s="199" t="s">
        <v>79</v>
      </c>
      <c r="N152" s="200"/>
      <c r="O152" s="200"/>
      <c r="P152" s="200"/>
      <c r="Q152" s="199"/>
      <c r="R152" s="201"/>
      <c r="S152" s="199"/>
      <c r="T152" s="202"/>
      <c r="U152" s="203">
        <f>SUM(U131:U151)</f>
        <v>0</v>
      </c>
      <c r="V152" s="204">
        <f ca="1">SUM(V131:V151)</f>
        <v>0</v>
      </c>
      <c r="W152" s="11"/>
      <c r="Y152" s="205">
        <f t="shared" ref="Y152:AG152" ca="1" si="84">SUM(Y131:Y151)</f>
        <v>0</v>
      </c>
      <c r="Z152" s="205">
        <f t="shared" ca="1" si="84"/>
        <v>0</v>
      </c>
      <c r="AA152" s="205">
        <f t="shared" ca="1" si="84"/>
        <v>0</v>
      </c>
      <c r="AB152" s="205">
        <f t="shared" ca="1" si="84"/>
        <v>0</v>
      </c>
      <c r="AC152" s="205">
        <f t="shared" ca="1" si="84"/>
        <v>0</v>
      </c>
      <c r="AD152" s="205">
        <f t="shared" ca="1" si="84"/>
        <v>0</v>
      </c>
      <c r="AE152" s="205">
        <f t="shared" ca="1" si="84"/>
        <v>0</v>
      </c>
      <c r="AF152" s="205">
        <f t="shared" ca="1" si="84"/>
        <v>0</v>
      </c>
      <c r="AG152" s="205">
        <f t="shared" ca="1" si="84"/>
        <v>0</v>
      </c>
      <c r="AH152" s="154"/>
      <c r="AI152" s="155">
        <f t="shared" ca="1" si="80"/>
        <v>0</v>
      </c>
      <c r="AJ152" s="156"/>
      <c r="AM152" s="24" t="str">
        <f t="shared" si="67"/>
        <v>1</v>
      </c>
      <c r="AN152" s="24" t="str">
        <f t="shared" ca="1" si="68"/>
        <v>0</v>
      </c>
    </row>
    <row r="153" spans="13:40" ht="13.5" thickTop="1">
      <c r="M153" s="206"/>
      <c r="N153" s="159"/>
      <c r="O153" s="159"/>
      <c r="P153" s="159"/>
      <c r="Q153" s="159"/>
      <c r="R153" s="159"/>
      <c r="S153" s="159"/>
      <c r="T153" s="159"/>
      <c r="U153" s="159"/>
      <c r="V153" s="207"/>
      <c r="W153" s="11"/>
      <c r="AM153" s="24" t="str">
        <f t="shared" si="67"/>
        <v>1</v>
      </c>
      <c r="AN153" s="24" t="str">
        <f t="shared" si="68"/>
        <v>1</v>
      </c>
    </row>
  </sheetData>
  <autoFilter ref="AM29:AN29"/>
  <mergeCells count="1">
    <mergeCell ref="C2:I2"/>
  </mergeCells>
  <phoneticPr fontId="0" type="noConversion"/>
  <conditionalFormatting sqref="M24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I33:I113">
      <formula1>$I$9:$I$25</formula1>
    </dataValidation>
    <dataValidation type="list" allowBlank="1" showInputMessage="1" showErrorMessage="1" sqref="D33:D113">
      <formula1>$M$131:$M$151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28" max="22" man="1"/>
  </rowBreaks>
  <colBreaks count="1" manualBreakCount="1">
    <brk id="22" max="81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LinksUpToDate>false</LinksUpToDate>
  <SharedDoc>false</SharedDoc>
  <HyperlinksChanged>false</HyperlinksChanged>
</Properties>
</file>